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410" windowWidth="15180" windowHeight="10380" firstSheet="1" activeTab="1"/>
  </bookViews>
  <sheets>
    <sheet name="рабочий список" sheetId="1" r:id="rId1"/>
    <sheet name="Приозерский МР ЛО" sheetId="2" r:id="rId2"/>
  </sheets>
  <definedNames/>
  <calcPr fullCalcOnLoad="1"/>
</workbook>
</file>

<file path=xl/sharedStrings.xml><?xml version="1.0" encoding="utf-8"?>
<sst xmlns="http://schemas.openxmlformats.org/spreadsheetml/2006/main" count="650" uniqueCount="504">
  <si>
    <t>Киришское отделение Сберегательного банка Российской Федерации №1887
1887/08/00036-И от 21 января 2008 года</t>
  </si>
  <si>
    <t>350000 по 21 мая 2027 года
11,25%</t>
  </si>
  <si>
    <t>договор купли-продажи квартиры и ипотеки №1887/08/00036-И-03 от 21.01.2008г.</t>
  </si>
  <si>
    <t xml:space="preserve">41 08 105550
выдан ТП №111 отделения УФМС России по Санкт-Петербургу и Ленинградской обл. в Киришском р-не 17 декабря 2008 года </t>
  </si>
  <si>
    <t>Сергеенко Валерий Демьянович</t>
  </si>
  <si>
    <t xml:space="preserve">41 02 529169
выдан отделом внутренних дел Волховского района Ленинградской области 16 апреля 2002 года </t>
  </si>
  <si>
    <t>№47-0.3-088
от 26.11.2007г.</t>
  </si>
  <si>
    <t xml:space="preserve">Кировское  отделение Сберегательного банка Российской Федерации №7915 дополнительный офис 1112
7915/08/00648-ВИ от 26 марта 2008 года </t>
  </si>
  <si>
    <t>30 000 по 26 января 2010 года
11%</t>
  </si>
  <si>
    <t>Государственное специальное (коррекционное) образовательное учреждение "Волховская специальная (коррекционная) общеобразовательная школа №7 и  8 видов", шеф-повар</t>
  </si>
  <si>
    <t>Салтыкова Ольга Васильевна</t>
  </si>
  <si>
    <t xml:space="preserve">41 08 117184
ТП №89 отдела УФМС России  по Санкт-Петербургу и Ленинградской обл. в Волховском р-не 11 ноября 2008 года </t>
  </si>
  <si>
    <t>№47-0.3-087
от 02.08.2007г.</t>
  </si>
  <si>
    <t xml:space="preserve">Кировское  отделение Сберегательного банка Российской Федерации №7915 дополнительный офис 1112
7915/07/02046-ВИ от 02 октября 2007 года </t>
  </si>
  <si>
    <t>300 000 по 30 ноября 2018 года
11,25%</t>
  </si>
  <si>
    <t>договор купли-продажи квартиры от 25.09.2007г.</t>
  </si>
  <si>
    <t>2 комн.квартира на 4-м этаже  блочного дома (общ.пл. 41,7 кв.м., жил.пл. 28,8 кв.м.) по адресу: Ленинградская область, Волховский  район, город Волхов, улица Новая , дом 4, квартира 12</t>
  </si>
  <si>
    <t>от  28.01.2009г.
№4</t>
  </si>
  <si>
    <t>муниципальное дошкольное образовательное  учреждение "Детский сад комбинированного вида № 9 "Радужка"", учитель-логопед</t>
  </si>
  <si>
    <t>41 08 020062                         выдан ТП №128 Приозерского о-ния УФМС России по Санкт-Петербургу и Ленинградской обл. 17 марта 2008 года</t>
  </si>
  <si>
    <t>Романова Анна Георгиевна</t>
  </si>
  <si>
    <t>41 04 765348
выдан отделом внутренних дел Волховского района Ленинградской области 14 октября 2005 года</t>
  </si>
  <si>
    <t>№47-0.3-086
от 04.09.2007г.</t>
  </si>
  <si>
    <t xml:space="preserve">Кировское  отделение Сберегательного банка Российской Федерации №7915 дополнительный офис 1112
7915/07/02302-ВИ от 27 октября 2007 года </t>
  </si>
  <si>
    <t>300 000 по 27 октября 2027 года
11,25%</t>
  </si>
  <si>
    <t>договор купли-продажи квартиры от 18.10.2007г.</t>
  </si>
  <si>
    <t>2 комн.квартира на 2-м этаже  шлакоблочного дома (общ.пл. 45,60 кв.м., жил.пл. 31,3 кв.м.) по адресу: Ленинградская область, Волховский  район, город Волхов, улица Молодежная, дом 9, квартира 5</t>
  </si>
  <si>
    <t>от  19.02.2009г.
№15</t>
  </si>
  <si>
    <t>муниципальное общеобразовательное учреждение "Волховская средняя общеобразовательная школа № 7", учитель музыки.</t>
  </si>
  <si>
    <t>Белякова Ольга Леонидовна</t>
  </si>
  <si>
    <t>41 99 046464
выдан Волховским отделом внутренних дел Ленинградской области 17 ноября 1999 года</t>
  </si>
  <si>
    <t>№47-0.3-078
от 26.09.2007г.</t>
  </si>
  <si>
    <t>41 02 549374
выдан отделом внутренних дел Киришского района Ленинградской области 26 апреля 2002 года</t>
  </si>
  <si>
    <t>№47-0.3-050
от 14.09.2006г.</t>
  </si>
  <si>
    <t>Киришское отделение Сберегательного банка Российской Федерации №1887
1887/06/01478-И от 16 ноября 2006 года</t>
  </si>
  <si>
    <t>241542 по 13 ноября 2026 года
13%</t>
  </si>
  <si>
    <t>договор купли-продажи квартиры и ипотеки №20 от16.11.2006г.</t>
  </si>
  <si>
    <t>Кедрова
Надежда Валерьевна</t>
  </si>
  <si>
    <t>41 04 739875
выдан отделом внутренних дел Киришского района Ленинградской области 12 августа 2005 года</t>
  </si>
  <si>
    <t>№47-0.3-046
от 14.09.2006г.</t>
  </si>
  <si>
    <t>Киришское отделение Сберегательного банка Российской Федерации №1887
1887/06/01480-И-0881 от 16 ноября 2006 года</t>
  </si>
  <si>
    <t>544137 по 16 ноября 2026 года
13%</t>
  </si>
  <si>
    <t>2 комн.квартира на 2-м этаже  кирпичного дома (общ.пл. 43,8 кв.м., жил.пл. 25,5 кв.м.) по адресу: Ленинградская область, Лодейнопольский район, город Лодейное поле, улица пр. Урицкого, дом 7, квартира 5</t>
  </si>
  <si>
    <t>администрация муниципального образования Лодейнопольский муниципальный район Ленинградской области, ведущий специалист отдела реформирования ЖКХ и охраны окружающей среды</t>
  </si>
  <si>
    <t>от  05.03.2009г.
№20а</t>
  </si>
  <si>
    <t>Язвинская Елена Тойвовна</t>
  </si>
  <si>
    <t>41 03 082441
выдан отрадненским отделением милиции Кировского района Ленинградской области 09 июня 2003 года</t>
  </si>
  <si>
    <t>№47-0.3-118
от 15.09.2007г.</t>
  </si>
  <si>
    <t>Кировское отделение Сберегательного банка Российской Федерации № 7915
7915/07/02632-ОИ от 06 декабря 2007 года</t>
  </si>
  <si>
    <t>1 200 000 по            06 декабря 2023 года
11,25%</t>
  </si>
  <si>
    <t>2 комн.квартира на 5 этаже кирпичного дома (общ.пл. 43,1 кв.м., жил. пл. 29,1 кв.м.) по адресу: Ленинградская область, город Кириши, улица Романтиков, дом 1, квартира 37</t>
  </si>
  <si>
    <t>№433-р от 17.12.2005г.</t>
  </si>
  <si>
    <t>Силаев
Игорь Александрович</t>
  </si>
  <si>
    <t>41 02 407955
выдан отделом внутренних дел Киришского района Ленинградской области 20 февраля 2002 года</t>
  </si>
  <si>
    <t>№47-0.3-012
от 08.12.2005г.</t>
  </si>
  <si>
    <t>Киришское отделение Сберегательного банка Российской Федерации №1887
112-Ж от 14 декабря 2005 года</t>
  </si>
  <si>
    <t>259200 по 11 декабря 2020 года
18%</t>
  </si>
  <si>
    <t>договор купли-продажи квартиры и ипотеки №6 от 14.12.2005г.</t>
  </si>
  <si>
    <t>41 01 371298
выдан отделом внутренних дел Волосовского района Ленинградской области 08 февраля 2002 года</t>
  </si>
  <si>
    <t>№47-0.3-075
от 26.11.2007 г.</t>
  </si>
  <si>
    <t>Гатчинское отделение Сберегательного банка Российской Федерации №1895
1895/07/03684-0852-Н от 06 декабря 2007 года</t>
  </si>
  <si>
    <t>240 840 по                    06 декабря 2018 года
11,25%</t>
  </si>
  <si>
    <t>1 комн.квартира на 9 этаже кирпичного дома (общ.пл. 29 кв.м., жил.пл. 14,4 кв.м.) по адресу: Ленинградская область, город Кириши, улица Строителей, дом 2, квартира 40</t>
  </si>
  <si>
    <t>Мартюшева
Наталья Адамовна</t>
  </si>
  <si>
    <t>41 03 667709
выдан отделом внутренних дел Киришского района Ленинградской области 17 мая 2005 года</t>
  </si>
  <si>
    <t>№47-0.3-010
от 08.12.2005г.</t>
  </si>
  <si>
    <t>Киришское отделение Сберегательного банка Российской Федерации №1887
114-Ж от 14 декабря 2005 года</t>
  </si>
  <si>
    <t>263900 по 14 декабря 2020 года
18%</t>
  </si>
  <si>
    <t>договор купли-продажи квартиры и ипотеки №10 от 15.12.2005г.</t>
  </si>
  <si>
    <t>3 комн.квартира на 9-м этаже  кирпичного дома (общ.пл.57,1 кв.м., жил.пл. 38,8 кв.м.) по адресу: Ленинградская область, город Кириши, улица Строителей, дом 2, квартира 245</t>
  </si>
  <si>
    <t>Токарев
Вадим Константинович</t>
  </si>
  <si>
    <t>№47-0.3-013
от 08.12.2005г.</t>
  </si>
  <si>
    <t>Киришское отделение Сберегательного банка Российской Федерации №1887
115-Ж от 14 декабря 2005 года</t>
  </si>
  <si>
    <t>330299 по 14 декабря 2020 года
18%</t>
  </si>
  <si>
    <t>договор купли-продажи квартиры и ипотеки №9 от 15.12.2005г.</t>
  </si>
  <si>
    <t>1 комн.квартира на 5-м этаже  кирпичного дома  (общ.пл 31,6 кв.м, жил.пл. 19,1 кв.м.) по адресу: Ленинградская область, город Кириши, улица Энергетиков, дом 22, квартира 59</t>
  </si>
  <si>
    <t>Игнашина
Жанна Витальевна</t>
  </si>
  <si>
    <t>41 03 275289
выдан отделом внутренних дел Киришского района Ленинградской области 20 августа 2003 года</t>
  </si>
  <si>
    <t>№47-0.3-045
от 14.09.2006г.</t>
  </si>
  <si>
    <t>Киришское отделение Сберегательного банка Российской Федерации №1887
1887/06/01569-И от 1 декабря 2006 года</t>
  </si>
  <si>
    <t>400000 по 1 декабря 2021 года
13%</t>
  </si>
  <si>
    <t>договор купли-продажи квартиры и ипотеки №23 от 01.12.2006г.</t>
  </si>
  <si>
    <t>3 комн.квартира (общ.пл. 66,7 кв.м., жил.пл. - 41,1 кв.м.) по адресу: Ленинградская область, город Кириши, улица Строителей, дом 11, квартира 63</t>
  </si>
  <si>
    <t>Михалкина
Елена Владимировна</t>
  </si>
  <si>
    <t>41 02 516687
выдан отделом внутренних дел Приозерского района Ленинградской области 8 мая 2002 года</t>
  </si>
  <si>
    <t>№47-0.3-055
от 14.09.2006г.</t>
  </si>
  <si>
    <t>Выборгское отделение Сберегательного банка Российской Федерации №6637, дополнительный офис 01111
6637/06/03191-1111 от 28 ноября 2006 года</t>
  </si>
  <si>
    <t>200000 по 28 ноября 2025 года
13%</t>
  </si>
  <si>
    <t>договор купли-продажи квартиры и ипотеки №05-6637/06/03191-1111 от 28.11.2006г.</t>
  </si>
  <si>
    <t>3 комн. квартира на 5 этаже кирпичного дома (общ.пл. 67,2, жил.пл. 48,4 кв.м.) по адресу: Ленинградская область, Приозерский район, поселок Кузнечное, улица Гагарина, дом 1, квартира 45</t>
  </si>
  <si>
    <t>Гоголева
Ирина Николаевна</t>
  </si>
  <si>
    <t>41 01 373319
выдан отделом внутренних дел Волосовского района Ленинградской области 28 марта 2002 года</t>
  </si>
  <si>
    <t>№47-0.3-035
от 14.09.2006г.</t>
  </si>
  <si>
    <t>Гатчинское отделение Сберегательного банка Российской Федерации №1895, дополнительный офис 1895/0852
1895/06/03596-0852Н от 17 ноября 2006 года</t>
  </si>
  <si>
    <t>300000 по 15 мая 2026 года
13%</t>
  </si>
  <si>
    <t>договор купли-продажи квартиры и ипотеки №1895/06/03596-0852Н от 17.11.2006г.</t>
  </si>
  <si>
    <t xml:space="preserve"> 2 комн.квартира на 1-м этаже дома (общ.пл. 52,4 кв.м., жил.пл. 29,6 кв.м.) по адресу: Ленинградская область, Волосовский район, поселок Калитино, дом 17, квартира 3</t>
  </si>
  <si>
    <t>Баласанян
Инна Сергеевна</t>
  </si>
  <si>
    <t>41 01 354495
выдан отделом внутренних дел Волховского района Ленинградской области 25 февраля 2002 года</t>
  </si>
  <si>
    <t>№433-р от 07.12.2005г.</t>
  </si>
  <si>
    <t>№47-0.3-027
от 08.12.2005г.</t>
  </si>
  <si>
    <t>Кировское отделение Сберегательного банка №7915, дополнительный офис 01112
885-05ВЖ от 13 декабря 2005 года</t>
  </si>
  <si>
    <t>84000 по 11 декабря 2020 года
18%</t>
  </si>
  <si>
    <t>договор купли-продажи квартиры и ипотеки №885-05ВИ от 13.12.2005г.</t>
  </si>
  <si>
    <t>Богомолова
Ольга Владимировна</t>
  </si>
  <si>
    <t>41 03 024927
выдан отделом внутренних дел Волховского района Ленинградской области 31 марта 2003 года</t>
  </si>
  <si>
    <t>№47-0.3-028
от 08.12.2005г.</t>
  </si>
  <si>
    <t>192800 по 15 декабря 2020 года
18%</t>
  </si>
  <si>
    <t>договор купли-продажи квартиры и ипотеки №889-05ВИ от 15.12.2005г.</t>
  </si>
  <si>
    <t>3 комн. квартира на 3-м этаже кирпичного дома (общ.пл. 54,8 кв.м., жил.пл. 36,2 кв.м.) по адресу: Ленинградская область, город Волхов, улица Новгородская, дом 14, квартира 26</t>
  </si>
  <si>
    <t>Кузнецова
Светлана Анатольевна</t>
  </si>
  <si>
    <t>№47-0.3-029
от 08.12.2005г.</t>
  </si>
  <si>
    <t>Кировское отделение Сберегательного банка №7915, дополнительный офис 01112
886-05ВЖ от 14 декабря 2005 года</t>
  </si>
  <si>
    <t>50000 по 14 декабря 2020 года
18%</t>
  </si>
  <si>
    <t xml:space="preserve">2 комн.квартира на 5-м этаже (общ.пл. 44,6 кв.м., жил.пл. 27,6 кв.м.) по адресу: Ленинградская область, город Волхов, улица Кирова, дом 1а, квартира 33 </t>
  </si>
  <si>
    <t>Телицына
Елена Владимировна</t>
  </si>
  <si>
    <t>41 02 703090
выдан отделом внутренних дел Волховского района Ленинградской области 7 октября 2002 года</t>
  </si>
  <si>
    <t>№47-0.3-030
от 08.12.2005г.</t>
  </si>
  <si>
    <t>Кировское отделение Сберегательного банка №7915, дополнительный офис 01112
884-05ВЖ от 12 декабря 2005 года</t>
  </si>
  <si>
    <t>112600 по 11 декабря 2020 года
18%</t>
  </si>
  <si>
    <t>договор купли-продажи квартиры и ипотеки №884-05ВИ от 13.12.2005г.</t>
  </si>
  <si>
    <t>2 комн.квартира на 1-м этаже  крупнопанельного дома (общ.пл. 52,4 кв.м., жил.пл. 28,7 кв.м.) по адресу: Ленинградская область, город Волхов, улица Льва Толстого, дом 6, квартира 60</t>
  </si>
  <si>
    <t>Нургалимова
Равиля Хасяиновна</t>
  </si>
  <si>
    <t>41 02 988253
выдан Сосновским отделением милиции Приозерского района Ленинградской области 25 марта 2003 года</t>
  </si>
  <si>
    <t>№47-0.3-058
от 14.09.2006г.</t>
  </si>
  <si>
    <t>ОАО "Ленинградское областное жилищное агентство ипотечного кредитования"
ДЗ/25/06 от 22 декабря 2006 года</t>
  </si>
  <si>
    <t>929000 на 180 месяцев от даты фактич. Предоставления займа
12,75%</t>
  </si>
  <si>
    <t>договор №Д/С-106 о долевом участии в строительстве от 17.11.2006г.</t>
  </si>
  <si>
    <t>объект по адресу: Ленинградская область, Приозерский район, поселок Сосново, улица Никитина, дом 6</t>
  </si>
  <si>
    <t>Дряхлова
Елена Вячеславовна</t>
  </si>
  <si>
    <t>41 02 414521
выдан отделом внутренних дел Тихвинского района Ленинградской области 11 марта 2002 года</t>
  </si>
  <si>
    <t>№47-0.3-062
от 14.09.2006г.</t>
  </si>
  <si>
    <t>100000 по 10 ноября 2026 года
13%</t>
  </si>
  <si>
    <t>договор купли-продажи квартиры и ипотеки №1882/06/02880/И от 10.11.2006г.</t>
  </si>
  <si>
    <t>3 комн.квартира на 9 этаже крупнопанельного дома (общ.пл. 66,3 кв.м., жил.пл. 43,2 кв.м.) по  адресу: Ленинградская область, Тихвинский район, город Тихвин, 5-й микрорайон, дом 24, квартира 144</t>
  </si>
  <si>
    <t>Добрянская
Виктория Геннадьевна</t>
  </si>
  <si>
    <t>41 02 729009
выдан управлением внутренних дел Всеволожского района Ленинградской области 17 октября 2002 года</t>
  </si>
  <si>
    <t>№47-0.3-002
от 08.12.2005г.</t>
  </si>
  <si>
    <t>1100000 по 11 декабря 2015 года
18%</t>
  </si>
  <si>
    <t>договор купли-продажи квартиры и ипотеки №1432/05-ФН-И от 14.12.2005г.</t>
  </si>
  <si>
    <t>Таланова
Татьяна Александровна</t>
  </si>
  <si>
    <t>41 03 069431
выдан Сиверским отделением милиции Гатчинского района Ленинградской области 30 апреля 2003 года</t>
  </si>
  <si>
    <t>№47-0.3-006
от 08.12.2005г.</t>
  </si>
  <si>
    <t>Гатчинское отделение Сберегательного банка Российской Федерации №1895
8357-Н от 16 декабря 2005 года</t>
  </si>
  <si>
    <t>219580 по 16 декабря 2020 года
18%</t>
  </si>
  <si>
    <t>договор купли-продажи квартиры и ипотеки №8357-Н/З от 16.12.2005г.</t>
  </si>
  <si>
    <t>2 комн.квартира на 2-м этаже  кирпичного дома (общ.пл 43,5 кв.м., жил.пл.26,6 кв.м.) по адресу: Ленинградская область, Гатчинский район, поселок Дружная Горка, улица Здравомыслова, дом 9, квартира 8</t>
  </si>
  <si>
    <t>Черникова
Тамара Николаевна</t>
  </si>
  <si>
    <t>41 03 542163
выдан отделом внутренних дел Приозерского района Ленинградской области 14 декабря 2004 года</t>
  </si>
  <si>
    <t>№47-0.3-060
от 14.09.2006г.</t>
  </si>
  <si>
    <t>Выборгское отделение Сберегательного банка Российской Федерации №6637, дополнительный офис 01111
6637/06/02928-1111 от 3 ноября 2006 года</t>
  </si>
  <si>
    <t>270000 по 3 ноября 2014 года
12%</t>
  </si>
  <si>
    <t>договор купли-продажи квартиры и ипотеки №03-6637/06/02928-1111 от 03.11.2006г.</t>
  </si>
  <si>
    <t>Соколова
Галина Ивановна</t>
  </si>
  <si>
    <t>41 02 915625
выдан отделом внутренних дел Тосненского района Ленинградской области 13 марта 2003 года</t>
  </si>
  <si>
    <t>№47-0.3-025
от 08.12.2005г.</t>
  </si>
  <si>
    <t>211000 по 12 октября 2012 года
18%</t>
  </si>
  <si>
    <t>договор купли-продажи квартиры и ипотеки от 14.12.2005г.</t>
  </si>
  <si>
    <t>2 комн.квартира на 3-м этаже  крупнопанельного дома (общ.пл. 49,1 кв.м., жил.пл. 27,2 кв.м.) по адресу: Ленинградская область, Тосненский район, поселок Ушаки, дом 7, квартира 12</t>
  </si>
  <si>
    <t>процентная ставка не менялась</t>
  </si>
  <si>
    <t>муниципальное общеобразовательное учреждение "Красноозерненская основная общеобразовательная школа" Приозерского района, учитель английского языка</t>
  </si>
  <si>
    <t>муниципальное образовательное учреждение дополнительного образования детей "Центр детского творчества " г.Приозерска, педагог</t>
  </si>
  <si>
    <t>муниципальное общеобразовательное учреждение "Киришская средняя общеобразовательная школа №8", учитель начальных классов</t>
  </si>
  <si>
    <t>муниципальное общеобразовательное учреждение "Киришская средняя общеобразовательная школа №1", учитель начальных классов</t>
  </si>
  <si>
    <t>муниципальное учреждение здравоохранения "Центральная районная больница" г.Кириши, медицинская сестра</t>
  </si>
  <si>
    <t>муниципальное учреждение здравоохранения "Центральная районная больница", медицинская сестра</t>
  </si>
  <si>
    <t>муниципальное общеобразовательное уреждение "Гимназия" г.Кириши, воспитатель</t>
  </si>
  <si>
    <t>муниципальное учреждение здравоохранения "Центральная районная больница" г.Кириши, фельдшер-лаборант</t>
  </si>
  <si>
    <t>муниципальное образовательное учреждение дополнительного образования детей "Киришская детско-юношеская спортивная школа", тренер-преподаватель по борьбе дзюдо</t>
  </si>
  <si>
    <t>муниципальное общеобразовательное учреждение "Киришская средняя общеобразовательная школа №7", педагог-психолог</t>
  </si>
  <si>
    <t>муниципальное учреждение "Реабилитационный центр для детей и подростков с ограниченными возможностями" г.Приозерска, социальный педагог</t>
  </si>
  <si>
    <t>муниципальное дошкольное образовательное учреждение "Деткий сад кимбинированного вида №5" г.Волхов, воспитатель</t>
  </si>
  <si>
    <t>муниципальное учреждение здравоохранения "Всеволожская центральная районная больница", врач-фтизиатр</t>
  </si>
  <si>
    <t>муниципальное общеобразовательное учреждение "Кобринская основная общеобразовательная школа", учитель начальных классов</t>
  </si>
  <si>
    <t>муниципальное учреждение здравоохранения "Приозерская центральная районная больница", главная медицинская сестра</t>
  </si>
  <si>
    <t>муниципальное учреждение здравоохранения "Тосненская центральная районная больница", медицинская сестра</t>
  </si>
  <si>
    <t>В.Б. Кобзаренко</t>
  </si>
  <si>
    <t>Сведения, содержащиеся в расчете суммы компенсации на 2007 год, проверены по имеющимся документам, представленным гражданами.</t>
  </si>
  <si>
    <t>Достоверность сведений, правильность расчетов и подлинность прилагаемых документов гарантируется государственным учреждением</t>
  </si>
  <si>
    <t>"Дирекция жилищных строительных программ Ленинградской области".</t>
  </si>
  <si>
    <t>Руководитель ГУ "Дирекция жилищных строительных программ Ленинградской области"</t>
  </si>
  <si>
    <t>________</t>
  </si>
  <si>
    <t>Председатель специальной комиссии по реализации жилищных программ в Ленинградской области</t>
  </si>
  <si>
    <t xml:space="preserve"> </t>
  </si>
  <si>
    <t>Ответственный секретарь специальной комиссии по реализации жилищных программ в Ленинградской области</t>
  </si>
  <si>
    <t>Итого</t>
  </si>
  <si>
    <t>-</t>
  </si>
  <si>
    <t>Н.И. Пасяда</t>
  </si>
  <si>
    <t>41 06 872262
выдан Сосновским отделением милиции Приозерского района Ленинградской области 05 сентября 2006 года.</t>
  </si>
  <si>
    <t>Сумма, уплаченных прощентов за прошедший 2008 год по срочной задолжен-ности, (руб)</t>
  </si>
  <si>
    <t>РАСЧЕТ СУММЫ КОМПЕНСАЦИИ на 2009 год,</t>
  </si>
  <si>
    <t>(приложение к проекту списка на получение компенсации в 2009 году)</t>
  </si>
  <si>
    <t>Всеволожское отделение Сберегательного банка Российской Федерации №5542
1432/05-фн от 13 декабря 2005 года</t>
  </si>
  <si>
    <t>договор купли-продажи квартиры от 11.12.2007г.</t>
  </si>
  <si>
    <t>3 комн.квартира на 2-м этаже  кирпичного дома (общ.пл. 70,8 кв.м., жил.пл. 42,9 кв.м.) по адресу: Ленинградская область, Кировский  район, город Отрадное, улица Гагарина, дом 14, квартира 152</t>
  </si>
  <si>
    <t>от  19.03.2009г.
№1</t>
  </si>
  <si>
    <t>муниципальное общеобразовательное учреждение "Лицей г. Отрадное", учитель начальных классов</t>
  </si>
  <si>
    <t>Маливаник Светлана Валерьевна</t>
  </si>
  <si>
    <t>договор купли-продажи квартиры от 06.12.2007г.</t>
  </si>
  <si>
    <t>1 комн.квартира на 4-м этаже  кирпичного дома (общ.пл. 29,9 кв.м., жил.пл. 17,3 кв.м.) по адресу: Ленинградская область, Волосовский район, город Волосово, улица пр. Вингиссара, дом 78, квартира 13</t>
  </si>
  <si>
    <t>от  23.03.2009г.
№26</t>
  </si>
  <si>
    <t>муниципальное образовательное учреждение "Волосовская средняя общеобразовательная школа № 1", учитель физкультуры</t>
  </si>
  <si>
    <t>Елякова Елена Евгеньевна</t>
  </si>
  <si>
    <t>41 02 701659
выдан отделом внутренних дел волховского района Ленинградской области 09 сентября 2002 года</t>
  </si>
  <si>
    <t>№47-0.3-155
от 27.11.2007г.</t>
  </si>
  <si>
    <t>Открытое акционерное общество "Русский торгово-промышленный банк"
352 КИФ/07 от 14 декабря  2007 года</t>
  </si>
  <si>
    <t>320 840 на 180 месяцев, считя от даты фактического предоставления кредита
11%</t>
  </si>
  <si>
    <t>договор купли-продажи и ипотеки квартиры  от 14.12.2007г.</t>
  </si>
  <si>
    <t>2 комн.квартира на 1-м этаже   дома (общ.пл. 44,5 кв.м., жил.пл. 29,0 кв.м.) по адресу: Ленинградская область, город Волхов, улица Новгородская, дом 12, квартира 50</t>
  </si>
  <si>
    <t>от  03.02.2009г.
№12</t>
  </si>
  <si>
    <t>муниципальное образовательное учреждение "Дворец детского (юношеского) творчества Волховского муниципального района", педагог дополнительного образования</t>
  </si>
  <si>
    <t>Мельникова Надежда Игоревна</t>
  </si>
  <si>
    <t>41 03 097866
выдан отделом внутренних дел Волховского района Ленинградской области 21 мая 2003 года</t>
  </si>
  <si>
    <t>№47-0.3-082
от 27.11.2007г.</t>
  </si>
  <si>
    <t>Открытое акционерное общество "Русский торгово-промышленный банк"
043 КИФ/08 от 21 февраля 2008 года</t>
  </si>
  <si>
    <t>328 000 на 240 месяцев, считя от даты фактического предоставления кредита
11%</t>
  </si>
  <si>
    <t>договор купли-продажи и ипотеки квартиры от 21.02.2008г.</t>
  </si>
  <si>
    <t>2 комн.квартира на 1-м этаже  дома (общ.пл. 41 кв.м., жил.пл. 27,8кв.м.) по адресу: Ленинградская область, город Волхов, улица Калинина, дом 19а, квартира 2</t>
  </si>
  <si>
    <t>от  28.03.2009г.
№9</t>
  </si>
  <si>
    <t>муниципальное общеобразовательное учреждение "Волховская средняя общеобразовательная школа №3", учитель русского языка и литературы</t>
  </si>
  <si>
    <t>Федотова Светлана Юрьевна</t>
  </si>
  <si>
    <t>41 99 046233
выдан Волховским отделом внутренних дел Ленинградской области 13 октября 1999 года</t>
  </si>
  <si>
    <t>№47-0.3-090
от 02.08.2007г.</t>
  </si>
  <si>
    <t>Кировские отделение Сберегательного банка Российской Федерации №7915
7915/07/02473-ВИ от 21 ноября 2007 года</t>
  </si>
  <si>
    <t>300 000 по                     21 ноября 2022 года 
11,25%</t>
  </si>
  <si>
    <t>договор купли-продажи квартиры от 19.11.2007г.</t>
  </si>
  <si>
    <t>2 комн.квартира на 5-м этаже  кирпичного дома (общ.пл. 41,90 кв.м., жил.пл. 26,5 кв.м.) по адресу: Ленинградская область, город Волхов, улица Молодежная, дом 18 а, квартира 57</t>
  </si>
  <si>
    <t>от  28.01.2009г.
№2</t>
  </si>
  <si>
    <t>муниципальное учреждение здравоохранения "Волховская центральная районная больница", медсестра</t>
  </si>
  <si>
    <t>Казначеевская Людмила Николаевна</t>
  </si>
  <si>
    <t>41 00 266365
выдан Сосновоборским ГОВД Ленинградской области 29 августа 2001 года</t>
  </si>
  <si>
    <t>№47-0.3-137
от 28.08.2007г.</t>
  </si>
  <si>
    <t>949 565 по                        03 июня 2016 года
11%</t>
  </si>
  <si>
    <t>договор купли-продажи квартиры от 30.01.2008г.</t>
  </si>
  <si>
    <t>Сосновоборским  отделение Сберегательного банка Российской Федерации №8172
8172/08/00144 от             05 февраля 2008 года</t>
  </si>
  <si>
    <t>3 комн.квартира на 4-м этаже  монолитного дома (общ.пл. 70,4 кв.м., жил.пл. 42,8 кв.м.) по адресу: Ленинградская область, город Сосноый Бор, улица Парковая, дом 40, квартира 13</t>
  </si>
  <si>
    <t>от  22.01.2009г.
№1</t>
  </si>
  <si>
    <t>муниципальное дошкольное образовательное учреждение"Центр развития ребенка детский сад №2", воспитатель</t>
  </si>
  <si>
    <t>Емельянова Елена Владимировна</t>
  </si>
  <si>
    <t>41 02 529654
выдан отделом внутренних дел Волховского района Ленинградской области 22 апреля 2002 года</t>
  </si>
  <si>
    <t>№47-0.3-076
от 23.11.2007г.</t>
  </si>
  <si>
    <t>Кировское  отделение Сберегательного банка Российской Федерации №7915
7915/07/02622-ВИ      от 05 декабря 2007 года</t>
  </si>
  <si>
    <t>320 840 по                 05 декабря 2019 года
11,25%</t>
  </si>
  <si>
    <t>договор купли-продажи квартиры от 05.12.2007г.</t>
  </si>
  <si>
    <t>2 комн.квартира на 4-м этаже  блочного дома (общ.пл. 47 кв.м., жил.пл. 29,7 кв.м.) по адресу: Ленинградская область, Волховский  район, Кисельнинская волость, д. Кисельня, улица Центральная, дом 14, квартира 41</t>
  </si>
  <si>
    <t>от  20.02.2009г.
№1</t>
  </si>
  <si>
    <t>Комитет финансов Волховского муниципального района, специалист контрольно-ревизионного сектора отдела учета и отчетности комитета финансов</t>
  </si>
  <si>
    <t>Лукьянова Светлана Евгеньевна</t>
  </si>
  <si>
    <t>41 07 993576
выдан ТП №89 отдела УФМС России по Санкт-Петербургу и Ленинградской обл. в Волховском р-не 06 ноября 2007 года</t>
  </si>
  <si>
    <t>№47-0.3-081
от 02.08.2007г.</t>
  </si>
  <si>
    <t>Открытое акционерное общество "Русский торгово-промышленный банк"
056 КИФ/08 от 04 марта 2008 года</t>
  </si>
  <si>
    <t>425 100 на 120 месяцев, стчитая от даты фактического предоставления кредита
10,75%</t>
  </si>
  <si>
    <t>договор купли-продажи и ипотеки квартиры от 04.03.2008г.</t>
  </si>
  <si>
    <t>3 комн.квартира на 3-м этаже   дома (общ.пл. 54,5 кв.м., жил.пл. 36,1 кв.м.) по адресу: Ленинградская область, город Волхов, улица Молодежная, дом 22, квартира 26</t>
  </si>
  <si>
    <t>от  03.02.2009г.
№13</t>
  </si>
  <si>
    <t>муниципальное общеобразовательное учреждение "Волховская средняя общеобразовательная школа №7", учитель русского языка и литературы</t>
  </si>
  <si>
    <t>муниципальное образовательное учреждение "Волосовская средняя общеобразовательная школа №1", учитель физики</t>
  </si>
  <si>
    <t>Выборгское отделение Сберегательного банка Российской Федерации №6637, дополнительный офис 01111
6637/06/03402-1111 от 13 декабря 2006 года</t>
  </si>
  <si>
    <t>от 23.03.2009г.
№8/09</t>
  </si>
  <si>
    <t>Кировское отделение Сберегательного банка №7915, дополнительный офис 7915/1112                                                                                                     
889-05ВЖ от 15 декабря 2005 года</t>
  </si>
  <si>
    <t>от 30.01.2009г.
№8</t>
  </si>
  <si>
    <t xml:space="preserve">комитет по управлению муниципальным имуществом Волховского муниципального района, отдел по земельным ресурсам, ведущий специалист </t>
  </si>
  <si>
    <t>3 комн. квартира на 1-м этаже кирпичного  дома (общ.пл 56,5 кв.м., жил.пл. 39,5 кв.м) по адресу: Ленинградская область, город Волхов, улица Марата, дом 6, квартира 33</t>
  </si>
  <si>
    <t>от 30.01.2009г.
№11</t>
  </si>
  <si>
    <t>муниципалтьное учреждение здравоохранения "Волховская центральная районная больница", медицинская сестра</t>
  </si>
  <si>
    <t>41 07 993332
выдан ТП № 89 отдела УФМС России по Санкт-Петербургу и Ленинградской обл. в Волховском р-не 12 окятбря 2007 года</t>
  </si>
  <si>
    <t>договор купли-продажи квартиры и ипотеки №886-05ВИ от 14.12.2005г.</t>
  </si>
  <si>
    <t>от 30.01.2009г.
№10</t>
  </si>
  <si>
    <t>муниципальное учреждение здравоохранения "Волховская центральная районная больница", медицинская сестра</t>
  </si>
  <si>
    <t>от 30.01.2009г.
№7</t>
  </si>
  <si>
    <t>муниципальное образовательное учреждение "Волосовская средняя общеобразовательная школа №1", учитель начальных классов</t>
  </si>
  <si>
    <t>от 19.02.2009г.
№16</t>
  </si>
  <si>
    <t>от 11.02.2009г.
№1/09</t>
  </si>
  <si>
    <t>от 12.03.2009г.       №13</t>
  </si>
  <si>
    <t>от 04.03.2009г.
№2</t>
  </si>
  <si>
    <t>от 20.02.2009г.
№1</t>
  </si>
  <si>
    <t>договор купли-продажи квартиры и ипотеки №1887/07/01353-И-03 от 28.09.2007г.</t>
  </si>
  <si>
    <t>от 05.03.2009г.
№3</t>
  </si>
  <si>
    <t>1/2 доля в праве на квартиру на 2 м этаже (общ.пл. 52,5 кв.м., жил.пл. 28,6 кв.м.) по адресу: Ленинградская область, Киришский район, городское поселение Будогощь, улица Советская, дом 107, квартира 13</t>
  </si>
  <si>
    <t>от 05.03.2009г.
№4</t>
  </si>
  <si>
    <t>от 10.03.2009г.
№6</t>
  </si>
  <si>
    <t>государственное образовательное учреждение среднего профессионального образования "Киришкий политехнический колледж", мастер производственного обучения</t>
  </si>
  <si>
    <t>от 10.03.2009г.
№8</t>
  </si>
  <si>
    <t>№478-р от 18.12.2006г.</t>
  </si>
  <si>
    <t>№47-0.3-043
от 19.12.2006г.</t>
  </si>
  <si>
    <t>от 11.03.2009г.
№9</t>
  </si>
  <si>
    <t>Процентная ставка по заключенному договору ипотечноого кредитования (на начало 2008г.)</t>
  </si>
  <si>
    <t>Изменение процентной ставки в 2008 г.т (величина)</t>
  </si>
  <si>
    <t>Изменение процентной ставки в 2008 г. ( период действия)</t>
  </si>
  <si>
    <t>от 11.03.2009г.
№11</t>
  </si>
  <si>
    <t>с 22.02.2008-05.01.2009 г.</t>
  </si>
  <si>
    <t>Зайцева Галина Михайловна</t>
  </si>
  <si>
    <t>41 02 875447
выдан отделом внутренних дел Киришского района Ленинградской области 30 января 2003 года</t>
  </si>
  <si>
    <t>№ 55-р от 27.02.2008г.</t>
  </si>
  <si>
    <t>№47-0.3-176
от 18.12.2007г.</t>
  </si>
  <si>
    <t>Киришское отделение Сберегательного банка Российской Федерации №1887
1887/08/00681-0881-И от 28 мая 2008 года</t>
  </si>
  <si>
    <t>650000 по 28 декабря 2023 года
11,25%</t>
  </si>
  <si>
    <t>договор купли-продажи квартиры и ипотеки №1887/08/00681-0881-И-З от 28.05.2008г.</t>
  </si>
  <si>
    <t>от  06.03.2009г.
№5</t>
  </si>
  <si>
    <t>муниципальное общеобразовательное учреждение "Киришская средняя общеобразовательная школа № 7", учитель математики и информатики</t>
  </si>
  <si>
    <t>1 комн.квартира на 2-м этаже  кирпичного дома (общ.пл. 30,8 кв.м., жил.пл. 16,8 кв.м.) по адресу: Ленинградская область, Киришский район город Кириши, проспект Ленина, дом 15 квартира 1</t>
  </si>
  <si>
    <t>Козлова Ирина Викторовна</t>
  </si>
  <si>
    <t>41 03 276999
выдан отделом внутренних дел Киришского района Ленинградской области 05 сентября 2003 года</t>
  </si>
  <si>
    <t>№55-р от 27.02.2008г.</t>
  </si>
  <si>
    <t>№47-0.3-110
от 24.09.2007г.</t>
  </si>
  <si>
    <t>договор купли-продажи квартиры  от 19.03.2008г.</t>
  </si>
  <si>
    <t>1 комн.квартира на 1-м этаже  бревенчатого дома (общ.пл. 32,8 кв.м., жил.пл. 15,4 кв.м.) по адресу: Ленинградская область, Волховский  район, город Волхов, улица Комсомольская, дом 21, квартира 5</t>
  </si>
  <si>
    <t>муниципальное общеобразовательное учреждение "Волховская средняя общеобразовательная школа № 7", рабочий по комплексному обслуживанию здания</t>
  </si>
  <si>
    <t>Осташева Ольга Валентиновна</t>
  </si>
  <si>
    <t>41 03 149099
выдан отделом внутренних дел Волховского района Ленинградской области 05 июня 2003 года</t>
  </si>
  <si>
    <t>№47-0.3-084
от 27.11.2007г.</t>
  </si>
  <si>
    <t xml:space="preserve">Кировское  отделение Сберегательного банка Российской Федерации №7915 дополнительный офис 1112
7915/07/02662-ВИ от 12 декабря 2007 года </t>
  </si>
  <si>
    <t>350 000 по 12 декабря 2019 года
11,25%</t>
  </si>
  <si>
    <t>договор купли-продажи квартиры от 07.12.2007г.</t>
  </si>
  <si>
    <t>3комн.квартира на 4-м этаже  блочного дома (общ.пл. 53,5 кв.м., жил.пл. 36,1 кв.м.) по адресу: Ленинградская область, Волховский  район, город Волхов, улица Новая, дом 2, квартира 30</t>
  </si>
  <si>
    <t>от  29.01.2009г.
№5</t>
  </si>
  <si>
    <t>от 30.01.2009г.
№6</t>
  </si>
  <si>
    <t>Открытое акционерное общество "Русский торгово-промышленный банк"                          309КИФ/07 от 06 ноября 2007 года</t>
  </si>
  <si>
    <t>договор купли-продажи и ипотеки квартиры от 06.11.2007г.</t>
  </si>
  <si>
    <t>465 100 на 108 месяцев, считая от даты фактического предоставления кредита
10,75%</t>
  </si>
  <si>
    <t>3 комн.квартира на 2-м этаже  дома (общ.пл. 55,6 кв.м., жил.пл. 41,0 кв.м.) по адресу: Ленинградская область, Волховский  район, город Волхов, улица А.Лукьянова, дом 22, квартира 25</t>
  </si>
  <si>
    <t>от  02.02.2009г.
№14</t>
  </si>
  <si>
    <t>муниципальное общеобразовательное учреждение "Средняя обшеобразовательная школа № 8 г. Волхова", учитель начальных классов</t>
  </si>
  <si>
    <t>Бубнова Алла Викторовна</t>
  </si>
  <si>
    <t>41 00 332991
выдан отделом внутренних дел Волосовского района Ленинградской области 27 декабря 2001года</t>
  </si>
  <si>
    <t>№47-0.3-074
от 26.11.2007г.</t>
  </si>
  <si>
    <t>Гатчинского отделение Сберегательного банка Российской Федерации №1895
1895/07/03655-0852-Н от 04 декабря 2007 года</t>
  </si>
  <si>
    <t>140 840 по 04 декабря 2012 года 11%</t>
  </si>
  <si>
    <t>договор купли-продажи квартиры от 04.12.2007г.</t>
  </si>
  <si>
    <t>2 комн.квартира на 2-м этаже  кирпичного дома (общ.пл. 46,5 кв.м., жил.пл. 26,7 кв.м.) по адресу: Ленинградская область, Волосовский  район, Губаницкая волость, пос. Сумино, дом 62, квартира 10</t>
  </si>
  <si>
    <t>от  23.03.2009г.
№27</t>
  </si>
  <si>
    <t>договор купли-продажи квартиры и ипотеки №21 от 16.11.2006г.</t>
  </si>
  <si>
    <t>2 комн.квартира на 1-м этаже  купнопанельного дома (общ.пл. 64,3 кв.м., жил.пл. 33,3 кв.м.) по адресу: Ленинградская область, город Всеволожск, улица Ленинградская, дом 16, корпус 3, квартира 55</t>
  </si>
  <si>
    <t>от 25.03.2009г.
№9/09</t>
  </si>
  <si>
    <t>от 18.03.2009г. №24</t>
  </si>
  <si>
    <t>Тихвинское отделение Сберегательного банка Российской Федерации №1882
1882/06/02880 от 10 ноября 2006 года</t>
  </si>
  <si>
    <t>от 10.03.2009г.
№17</t>
  </si>
  <si>
    <t>государственное образовательное учреждение среднего профессионального образования Ленинградской области "Тихвинский промышленно-технологический техникум им. Е.И. Лебедева", мастер производственного обучения</t>
  </si>
  <si>
    <t>от 24.03.2009г.
№29</t>
  </si>
  <si>
    <t>250000 по 10 ноября 2023 года
13%</t>
  </si>
  <si>
    <t>от 25.03.2009г.
№30</t>
  </si>
  <si>
    <t>просроченная задолженность с 10.07.08-24.07.08 в сумме 1104,59 коп.</t>
  </si>
  <si>
    <t>Тосненское отделение Сберегательного банка Российской Федерации №1897
1384/05 от 13 декабря 2005 года</t>
  </si>
  <si>
    <t>от  18.02.2009г.
№1</t>
  </si>
  <si>
    <t>41 01 374715
выдан отделом внутренних дел Лодейнопольского района Ленинградской области 25 января 2002 года</t>
  </si>
  <si>
    <t>№47-0.3-123
от 02.08.2007г.</t>
  </si>
  <si>
    <t>Подпорожского отделение Сберегательного банка Российской Федерации №1902
1902/07/02108-0944 от 27 сентября 2007 года</t>
  </si>
  <si>
    <t>264 520 по                  27 сентября 2022 года
11,25%</t>
  </si>
  <si>
    <t>договор купли-продажи квартиры от 21сентября 2007г.</t>
  </si>
  <si>
    <t>муниципальное образовательное учреждение "Волосовская средняя общеобразовательная школа № 1", учитель математики</t>
  </si>
  <si>
    <t>Архипова Елена Владимировна</t>
  </si>
  <si>
    <t>41 00 249294
выдан отделом внутренних дел Лодейнопольским отделом внутренних дел ленинградской обл. 05 августа 2001 года</t>
  </si>
  <si>
    <t>№47-0.3-119
от 29.08.2007г.</t>
  </si>
  <si>
    <t>Подпорожское отделение Сберегательного банка Российской Федерации №1902 дополнительный офис 0944
1902/07/02663-0944 от 28 ноября 2007 года</t>
  </si>
  <si>
    <t>200 000 по                   28 ноября 2017 года
11%</t>
  </si>
  <si>
    <t>договор купли-продажи квартиры от 28.11.2007г.</t>
  </si>
  <si>
    <t>2 комн.квартира на 5-м этаже  кирпичного дома (общ.пл. 46 кв.м., жил.пл. 29,3 кв.м.) по адресу: Ленинградская область, Лодейнопольский район, город Лодейное, улица Гагарина, дом 6, корп.2, квартира 74</t>
  </si>
  <si>
    <t>от  25.02.2009г.
№1</t>
  </si>
  <si>
    <t>муниципальное учреждение "Жилищное хозяйство", специалист паспортного отдела</t>
  </si>
  <si>
    <t>Смирнов Владимир Николаевич</t>
  </si>
  <si>
    <t>1 комн.квартира на 7-м этаже  кирпичного дома (общ.пл. 33,10 кв.м., жил.пл. 20,0 кв.м.) по адресу: Ленинградская область, Киришского район, город Кириши, пр. Ленина дом 7 квартира 31</t>
  </si>
  <si>
    <t>от  12.03.2009г.
№12</t>
  </si>
  <si>
    <t>2 комн. квартира на 3-м этаже  крупнопанельного дома (общ. пл. 44,2 кв.м., жил.пл. 27,9 кв.м.) по адресу: Ленинградская область, город Приозерск, улица Калинина, дом 27-а, квартира 22</t>
  </si>
  <si>
    <t>от 17.03.2009г. 
№5/09</t>
  </si>
  <si>
    <t>Иванова Людмила Ивановна</t>
  </si>
  <si>
    <t>41 03 003533
выдан отделом внутренних дел приозерского района  ленинградской области 21 февраля 2003 года</t>
  </si>
  <si>
    <t>№495-р от 21.11.2007г.</t>
  </si>
  <si>
    <t>№47-0.3-185
от 28.11.2007г.</t>
  </si>
  <si>
    <t>Выборгским отделение Сберегательного банка Российской Федерации №6637
6637/07/04237-1111 от 14 декабря 2007 года</t>
  </si>
  <si>
    <t>600000 по 11 декабря 2037 года
11,5 %</t>
  </si>
  <si>
    <t>договор купли-продажи квартиры и ипотеки №6637/07/04237-1111-03 от 14.12.2007г.</t>
  </si>
  <si>
    <t>2 комн.квартира на 5-м этаже  крупнопанельного дома (общ.пл. 59,4 кв.м., жил.пл. 29,8 кв.м.) по адресу: Ленинградская область, Приозерского района, город Приозерск, улица Гоголя, дом 38, квартира 39</t>
  </si>
  <si>
    <t>от  17.02.2009г.
№2/09</t>
  </si>
  <si>
    <t>управление федеральной регистрационной службы по Санкт-Петербургу и Ленинградской области, специалист-эксперт</t>
  </si>
  <si>
    <t>Большакова Елена Васильевна</t>
  </si>
  <si>
    <t>41 03 120239
выдан отделом внутренних дел Приозерского района Ленинградской области 25 мая 2003 года</t>
  </si>
  <si>
    <t>№47-0.3-129
от 02.08.2007г.</t>
  </si>
  <si>
    <t>Открытое Акционерное общество "Банк "Санкт-Петербург""
6000-07-00334 от 22 ноября 2007 года</t>
  </si>
  <si>
    <t>1000000 по 20 ноября 2022 года
12%</t>
  </si>
  <si>
    <t>договор купли-продажи квартиры от 22.11.2007г.</t>
  </si>
  <si>
    <t>4 комн.квартира на 1-м этаже   (общ.пл. 74,6 кв.м., жил.пл. 48,4 кв.м.) по адресу: Ленинградская область, Приозерский  район, город Приозерск, улица Красноармейская, дом 21, квартира 66</t>
  </si>
  <si>
    <t>от  17.03.2009г.
№4/09</t>
  </si>
  <si>
    <t>Муниципальное учреждение "Приозерская Центральная районная больница", заместитель главного бухгалтера</t>
  </si>
  <si>
    <t>Скибинская Ольга Марковна</t>
  </si>
  <si>
    <t>2 комн.квартира на 4-м этаже кирпичного дома (общ.пл. 57,6 кв.м., жил.пл. 37,4 кв.м.) по адресу: Ленинградская область, Киришский район, город Кириши, набережная Волховская, дом 2, квартира 113</t>
  </si>
  <si>
    <t>Емельянова
Марина Николаевна</t>
  </si>
  <si>
    <t>41 02 873916
выдан отделом внутренних дел Киришского района Ленинградской области 15 января 2003 года</t>
  </si>
  <si>
    <t>Киришское отделение Сберегательного банка Российской Федерации №1887
1887/06/01677-И от 22 декабря 2006 года</t>
  </si>
  <si>
    <t>203078 по 22 декабря 2026 года
13%</t>
  </si>
  <si>
    <t>договор купли-продажи квартиры и ипотеки №28 от 22.12.2006г.</t>
  </si>
  <si>
    <t>муниципальное образовательное учреждение дополнительного образования детей "Киришский Дворец детского (юношеского) творчества", педагог дополнительного образования</t>
  </si>
  <si>
    <t xml:space="preserve"> от 20.03.2009г.
№6/09</t>
  </si>
  <si>
    <t>муниципальное образовательное учреждение для детей-сирот и детей, оставшихся без попечения родителей, "Сосновский специальный (коррекционный) детский дом для детей-сирот и детей оставшихся без попчения родителей, с отклонениями в развитии", директор</t>
  </si>
  <si>
    <t>№ п/п</t>
  </si>
  <si>
    <t xml:space="preserve">Реквизиты распоряжения Правительства Ленинградской области на предоставление субсидии </t>
  </si>
  <si>
    <t>Паспортные данные участника программы</t>
  </si>
  <si>
    <t xml:space="preserve">участников региональной целевой программы "О поддержке граждан, нуждающихся в улучшении жилищных условий </t>
  </si>
  <si>
    <t>на основе принципов ипотечного кредитования в Ленинградской области на 2003-2012 годы"</t>
  </si>
  <si>
    <t>Место работы, должность участника</t>
  </si>
  <si>
    <t xml:space="preserve">Реквизиты свидетельства на предоставление субсидии </t>
  </si>
  <si>
    <t>Наименование банка и реквизиты договора ипотечного кредитования</t>
  </si>
  <si>
    <t>Условия кредитования 
(сумма, срок, проценты)</t>
  </si>
  <si>
    <t>Реквизиты договора приобретения жилья</t>
  </si>
  <si>
    <t>Адрес приобретенного жилья, 
его характеристики (общая/жилая площадь, количество комнат, этаж, 
материал здания)</t>
  </si>
  <si>
    <t>Сумма первоначаль-ного взноса по договору приобретения жилья,
 (руб)</t>
  </si>
  <si>
    <t>Сумма выплаченной субсидии из областного бюджета, 
(руб)</t>
  </si>
  <si>
    <t>Ставка рефинансиро-вания Банка России на момент заключения договора ипотечного кредитования</t>
  </si>
  <si>
    <t>Фамилия имя отчество участника программы</t>
  </si>
  <si>
    <t>Реквизиты заявления на компен-сацию</t>
  </si>
  <si>
    <t>Приложение 2</t>
  </si>
  <si>
    <t>2 комн. квартира на 1-м этаже  кирпичного дома (общ.пл. 40,4 кв.м., жил.пл. 25,4 кв.м.) по адресу: Ленинградская область, город Кириши, проспект Ленина, дом 4, квартира 42</t>
  </si>
  <si>
    <t>Ермохина
Наталья Викторовна</t>
  </si>
  <si>
    <t>41 99 075373
выдан Киришским отделом внутренних дел Ленинградской области 1 ноября 1999 года</t>
  </si>
  <si>
    <t>№47-0.3-108
от 02.08.2007г.</t>
  </si>
  <si>
    <t>Киришское отделение Сберегательного банка Российской Федерации №1887
1887/07/01353-И от 28 сентября 2007 года</t>
  </si>
  <si>
    <t>290000 по 28 сентября 2027 года
11,25%</t>
  </si>
  <si>
    <t>с 29.07.2008-31.12.2008 г.</t>
  </si>
  <si>
    <t>№297-р от 07.09.2006г.</t>
  </si>
  <si>
    <t>№47-0.3-059
от 14.09.2006г.</t>
  </si>
  <si>
    <t>Выборгское отделение Сберегательного банка Российской Федерации №6637, дополнительный офис 01111
6637/06/03132-1111 от 23 ноября 2006 года</t>
  </si>
  <si>
    <t>180000 по 23 ноября 2015 года
12%</t>
  </si>
  <si>
    <t>договор купли-продажи квартиры и ипотеки №04-6637/06/03132-1111 от 23.11.2006г.</t>
  </si>
  <si>
    <t>2 комн. квартира на 3-м этаже  крупнопанельного дома (общ. пл. 55,2 кв.м., жил.пл. 32,2 кв.м.) по адресу: Ленинградская область, Приозерский район, поселок Красноозерное, улица Школьная, дом 6, квартира 53</t>
  </si>
  <si>
    <t>Атакшеев
Юрий Ахмед-Оглы</t>
  </si>
  <si>
    <t>41 03 004653
выдан отделом внутренних дел Приозерского района Ленинградской области 4 марта 2003 года</t>
  </si>
  <si>
    <t>№47-0.3-053
от 14.09.2006г.</t>
  </si>
  <si>
    <t>306000 по 13 апреля 2016 года
12%</t>
  </si>
  <si>
    <t>договор купли-продажи квартиры и ипотеки №6637/06/03402-1111-И от 18.12.2006г.</t>
  </si>
  <si>
    <t>2 комн. квартира на 1-м этаже кирпичного дома (общ. пл. 58,6 кв.м., жил. пл. 36,3 кв.м.) по адресу: Ленинградская область, город Приозерск, улица Ленина, дом 58, квартира 1</t>
  </si>
  <si>
    <t>Майоров
Валерий Анатольевич</t>
  </si>
  <si>
    <t>№47-0.3-131
от 10.12.2007г.</t>
  </si>
  <si>
    <t>Открытое акционерное общество "Петербургский социальный коммерческий банк"
12-0-05/08ИК-608 от 31 января 2008 года</t>
  </si>
  <si>
    <t>550000 по 31.12.2017 года.
10,75%</t>
  </si>
  <si>
    <t>договор купли-продажи и ипотеки квартиры от 31.01.2008г.</t>
  </si>
  <si>
    <t>3 комн.квартира на 5-м этаже  дома (общ.пл. 41,0 кв.м., жил.пл. 29,4 кв.м.) по адресу: Ленинградская область, Приозерский  район, город Приозерск, улица Калинина, дом 45, квартира 29</t>
  </si>
  <si>
    <t>от  23.03.2009г.
№7/09</t>
  </si>
  <si>
    <t>Комитет по труду и социальной защите населения Ленинградской области Приозерский детский дом-интернат для умственно отсталых детей г. Приозерск, воспитатель</t>
  </si>
  <si>
    <t>Тарасова Светлана Петровна</t>
  </si>
  <si>
    <t>41 03 178739
выдан отделом внутренних дел Приозерского района Ленинградской области 14 июля 2003 года</t>
  </si>
  <si>
    <t>№47-0.3-133
от 02.8.2007г.</t>
  </si>
  <si>
    <t>Открытое акционерное общество "Банк энергетического машиностроения"
ФИ-525 от 05 октября 2007 года</t>
  </si>
  <si>
    <t>400000  на 120 месяцев, считая от даты фактического предоставления кредита
10,75%</t>
  </si>
  <si>
    <t>1комн.квартира на 1-м этаже  дома (общ.пл. 40,4 кв.м., жил.пл. 17,2 кв.м.) по адресу: Ленинградская область, Приозерский  район, город Приозерск, улица Гоголя, дом 32, квартира 62</t>
  </si>
  <si>
    <t>договор купли-продажи и ипотеки квартиры от 05. 10.2007 года</t>
  </si>
  <si>
    <t>от  16.03.2009г.
№3/09</t>
  </si>
  <si>
    <t>муниципальное дошкольное образовательное учреждение Муниципального образования Приозерский муниципальный район Ленинградской области Детский сад комбинированного вида № 5, воспитатель</t>
  </si>
  <si>
    <t>Пирожкова Светлана Александровна</t>
  </si>
  <si>
    <t>41 02 702362
выдан отделом внутренних дел Волховского района Ленинградской области 23 сентября 2002 года</t>
  </si>
  <si>
    <t>№47-0.3-085
от 27.09.2007г.</t>
  </si>
  <si>
    <t>Открытое акционерное общество "Русский торгово-промышленный банк"
006КИФ/08 от 15 января 2008 года</t>
  </si>
  <si>
    <t>577300  на 180 месяцев, считая от даты фактического предоставления кредита
11 %</t>
  </si>
  <si>
    <t>договор купли-продажи и ипотеки от 15.01.2008г.</t>
  </si>
  <si>
    <t>2 комн.квартира на 4-м этаже   дома (общ.пл. 40,1 кв.м., жил.пл. 26,9 кв.м.) по адресу: Ленинградская область, город Волхов, улица Молодежная, дом 25, квартира 42</t>
  </si>
  <si>
    <t>от  27.01.2009г.
№1</t>
  </si>
  <si>
    <t>муниципальное учреждение здравоохранения "Волховская стоматологическая поликлиника", рентгенолаборант</t>
  </si>
  <si>
    <t>Гришанова Надежда Николаевна</t>
  </si>
  <si>
    <t>41 02 549549
выдан отделом внутренних дел Киришского района Ленинградской области 29 апреля 2002 года</t>
  </si>
  <si>
    <t>№47-0.3-175
от 21.12.2007г.</t>
  </si>
  <si>
    <t>Киришское отделение Сберегательного банка Российской Федерации №1887
1887/08/00442-И от 14 апреля 2008 года</t>
  </si>
  <si>
    <t>350000 по 14 ноября 2023 года
11,25%</t>
  </si>
  <si>
    <t>договор купли-продажи квартиры и ипотеки № 1887/02/00442-И-03 от 14.04.2008г.</t>
  </si>
  <si>
    <t>1 комн.квартира на 5-м этаже  кирпичного дома (общ.пл. 31,5 кв.м., жил.пл. 17,34 кв.м.) по адресу: Ленинградская область, Киришский  район, город Кириши, ул. Мира, дом 1, квартира 38</t>
  </si>
  <si>
    <t>от  11.03.2009г.
№10</t>
  </si>
  <si>
    <t>государственное учреждение "Центр занятости населения города Кириши", начальник отдела активной политики занятости</t>
  </si>
  <si>
    <t>Хохловская Зинаида Георгиевна</t>
  </si>
  <si>
    <t>41 02 407693
выдан отделом внутренних дел Киришского района Ленинградской области 18 февраля 2002 года</t>
  </si>
  <si>
    <t>№47-0.3-114
от 07.09.2007г.</t>
  </si>
  <si>
    <t>Киришское отделение Сберегательного банка Российской Федерации №1887
1887/07/01456-И от 25 октября 2007 года</t>
  </si>
  <si>
    <t>59860 по 23 апреля 2021 года
11,25%</t>
  </si>
  <si>
    <t>договор купли-продажи квартиры и ипотеки №1887/07/01456-И-03 от 25.10.2007г.</t>
  </si>
  <si>
    <t>2 комн.квартира на 3-м этаже  кирпичного дома (общ.пл. 50,5 кв.м., жил.пл. 35,2 кв.м.) по адресу: Ленинградская область, Киришский  район, город Кириши, улица Мира, дом 10, квартира 6</t>
  </si>
  <si>
    <t>от  10.03.2009г.
№7</t>
  </si>
  <si>
    <t>Ходжаназарова
Айджемал Аннакулыевна</t>
  </si>
  <si>
    <t>41 03 160730
выдан отделом внутренних дел Волосовского района Ленинградской области 23 июня 2003 года</t>
  </si>
  <si>
    <t>№47-0.3-036
от 14.09.2006г.</t>
  </si>
  <si>
    <t>Гатчинское отделение Сберегательного банка Российской Федерации №1895, дополнительный офис 1895/0852
1895/06/03497-0852-Н от 10 ноября 2006 года</t>
  </si>
  <si>
    <t>договор купли-продажи квартиры и ипотеки №1895/06/03497-0852-Н от 10.11.2006г.</t>
  </si>
  <si>
    <t>3 комн.квартира на 5 этаже кирпичного дома (общ.пл. 58,4 кв.м., жил.пл 37,6 кв.м.) по адресу: Ленинградская область, Волосовский район, поселок Кикерино, шоссе Курковицкое, дом 3, квартира 73</t>
  </si>
  <si>
    <t>Лечева
Елена Михайловна</t>
  </si>
  <si>
    <t>41 00 327224
выдан отделом внутренних дел  Киришского района Ленинградской области 9 января 2002 года</t>
  </si>
  <si>
    <t>№47-0.3-048
от 14.09.2006г.</t>
  </si>
  <si>
    <t>Киришское отделение Сберегательного банка Российской Федерации №1887
1887/06/01618-0881-И от 12 декабря 2006 года</t>
  </si>
  <si>
    <t>400000 по 11 декабря 2026 года
13%</t>
  </si>
  <si>
    <t>договор купли-продажи квартиры и ипотеки №25 от 12.12.2006г.</t>
  </si>
  <si>
    <t>2 комн.квартира на 1-м этаже крупнопанельного дома (общ.пл. 47,6 кв.м., жил.пл. 30,1 кв.м.) по адресу: Ленинградская область, город Кириши, улица Нефтехимиков, дом 18, квартира 30</t>
  </si>
  <si>
    <t>№298-р от 26.07.2007г.</t>
  </si>
  <si>
    <t>Пономарева
Наталья Владимировна</t>
  </si>
  <si>
    <t>Сумма компенсации, (руб)</t>
  </si>
  <si>
    <t>Фамилия имя отчество</t>
  </si>
  <si>
    <t>Сигутов Дмитрий Вячеславович</t>
  </si>
  <si>
    <t>Шихова Марьяна Сергеевна</t>
  </si>
  <si>
    <t>Наименование муниципального образования</t>
  </si>
  <si>
    <t xml:space="preserve">Утвержден
постановлением администрации
Приозерского муниципального района
Ленинградской области
от 03 ноября 2022 года № 4093
 (Приложение 1)
</t>
  </si>
  <si>
    <t xml:space="preserve">   СПИСОК </t>
  </si>
  <si>
    <t>граждан, изъявивших желание в соответствии с мероприятием по улучшению жилищных условий граждан с использованием средств ипотечного кредита (займа) в рамках государственной программы Ленинградской области "Формирование городской среды и обеспечение качественным жильем граждан на территории Ленинградской области" получить компенсацию части расходов за расчетный период (с 1 августа 2021 по 31 июля 2022) на уплату процентов по ипотечному жилищному кредиту (займу), предоставленному на приобретение (строительство) жилья с использованием социальных выплат по Приозерскому муниципальному району Ленинградской области</t>
  </si>
  <si>
    <t>Чеклин Татьяна Николаевна</t>
  </si>
  <si>
    <t>Коврова Лидия Леонидовна</t>
  </si>
  <si>
    <t>Мартюшева Татьяна Михайловна</t>
  </si>
  <si>
    <t>Коржева Евгения Сергеевна</t>
  </si>
  <si>
    <t>Володина Наталья Александровна</t>
  </si>
  <si>
    <t>Новик Анна</t>
  </si>
  <si>
    <t xml:space="preserve">Геннадьевна          </t>
  </si>
  <si>
    <t>Седов Владимир  Иванович</t>
  </si>
  <si>
    <t>Администрация Приозерского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</si>
</sst>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14" fontId="3" fillId="34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pane xSplit="2" ySplit="8" topLeftCell="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0" sqref="K10"/>
    </sheetView>
  </sheetViews>
  <sheetFormatPr defaultColWidth="9.00390625" defaultRowHeight="12.75"/>
  <cols>
    <col min="1" max="1" width="5.75390625" style="0" customWidth="1"/>
    <col min="2" max="2" width="15.625" style="0" customWidth="1"/>
    <col min="3" max="3" width="17.125" style="0" customWidth="1"/>
    <col min="4" max="4" width="15.00390625" style="0" customWidth="1"/>
    <col min="5" max="5" width="14.625" style="0" customWidth="1"/>
    <col min="6" max="6" width="17.125" style="0" customWidth="1"/>
    <col min="7" max="7" width="15.75390625" style="0" customWidth="1"/>
    <col min="8" max="8" width="14.625" style="0" customWidth="1"/>
    <col min="9" max="9" width="18.625" style="0" customWidth="1"/>
    <col min="10" max="10" width="17.125" style="0" customWidth="1"/>
    <col min="11" max="11" width="16.125" style="0" customWidth="1"/>
    <col min="12" max="12" width="18.625" style="0" customWidth="1"/>
    <col min="13" max="13" width="11.75390625" style="2" customWidth="1"/>
    <col min="14" max="14" width="16.125" style="0" customWidth="1"/>
    <col min="15" max="15" width="11.25390625" style="0" customWidth="1"/>
    <col min="16" max="16" width="22.00390625" style="0" customWidth="1"/>
    <col min="17" max="17" width="16.00390625" style="0" customWidth="1"/>
    <col min="18" max="18" width="18.75390625" style="0" customWidth="1"/>
    <col min="19" max="19" width="19.00390625" style="0" customWidth="1"/>
    <col min="20" max="20" width="15.375" style="0" customWidth="1"/>
  </cols>
  <sheetData>
    <row r="1" ht="12.75">
      <c r="S1" s="7" t="s">
        <v>409</v>
      </c>
    </row>
    <row r="2" spans="1:17" ht="12.75">
      <c r="A2" s="3"/>
      <c r="B2" s="33" t="s">
        <v>190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"/>
      <c r="Q2" s="3"/>
    </row>
    <row r="3" spans="1:17" ht="12.75">
      <c r="A3" s="3"/>
      <c r="B3" s="33" t="s">
        <v>396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4"/>
      <c r="Q3" s="4"/>
    </row>
    <row r="4" spans="1:17" ht="12.75">
      <c r="A4" s="3"/>
      <c r="B4" s="33" t="s">
        <v>397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4"/>
      <c r="Q4" s="4"/>
    </row>
    <row r="5" spans="2:17" ht="12.75">
      <c r="B5" s="7"/>
      <c r="C5" s="7"/>
      <c r="D5" s="7"/>
      <c r="E5" s="7"/>
      <c r="F5" s="7"/>
      <c r="G5" s="7"/>
      <c r="H5" s="1" t="s">
        <v>191</v>
      </c>
      <c r="I5" s="7"/>
      <c r="J5" s="7"/>
      <c r="K5" s="7"/>
      <c r="L5" s="7"/>
      <c r="M5" s="11"/>
      <c r="N5" s="7"/>
      <c r="O5" s="7"/>
      <c r="P5" s="3"/>
      <c r="Q5" s="3"/>
    </row>
    <row r="7" spans="1:19" ht="94.5">
      <c r="A7" s="5" t="s">
        <v>393</v>
      </c>
      <c r="B7" s="5" t="s">
        <v>407</v>
      </c>
      <c r="C7" s="6" t="s">
        <v>395</v>
      </c>
      <c r="D7" s="6" t="s">
        <v>394</v>
      </c>
      <c r="E7" s="6" t="s">
        <v>399</v>
      </c>
      <c r="F7" s="5" t="s">
        <v>400</v>
      </c>
      <c r="G7" s="5" t="s">
        <v>401</v>
      </c>
      <c r="H7" s="5" t="s">
        <v>402</v>
      </c>
      <c r="I7" s="6" t="s">
        <v>403</v>
      </c>
      <c r="J7" s="6" t="s">
        <v>404</v>
      </c>
      <c r="K7" s="5" t="s">
        <v>405</v>
      </c>
      <c r="L7" s="6" t="s">
        <v>189</v>
      </c>
      <c r="M7" s="6" t="s">
        <v>487</v>
      </c>
      <c r="N7" s="6" t="s">
        <v>408</v>
      </c>
      <c r="O7" s="6" t="s">
        <v>406</v>
      </c>
      <c r="P7" s="6" t="s">
        <v>398</v>
      </c>
      <c r="Q7" s="6" t="s">
        <v>286</v>
      </c>
      <c r="R7" s="6" t="s">
        <v>287</v>
      </c>
      <c r="S7" s="6" t="s">
        <v>288</v>
      </c>
    </row>
    <row r="8" spans="1:19" ht="12.75">
      <c r="A8" s="5">
        <v>1</v>
      </c>
      <c r="B8" s="5">
        <v>2</v>
      </c>
      <c r="C8" s="6">
        <v>3</v>
      </c>
      <c r="D8" s="6">
        <v>4</v>
      </c>
      <c r="E8" s="6">
        <v>5</v>
      </c>
      <c r="F8" s="5">
        <v>6</v>
      </c>
      <c r="G8" s="5">
        <v>7</v>
      </c>
      <c r="H8" s="5">
        <v>8</v>
      </c>
      <c r="I8" s="6">
        <v>9</v>
      </c>
      <c r="J8" s="6">
        <v>10</v>
      </c>
      <c r="K8" s="5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</row>
    <row r="9" spans="1:19" ht="153">
      <c r="A9" s="19">
        <v>1</v>
      </c>
      <c r="B9" s="20" t="s">
        <v>350</v>
      </c>
      <c r="C9" s="20" t="s">
        <v>351</v>
      </c>
      <c r="D9" s="20" t="s">
        <v>485</v>
      </c>
      <c r="E9" s="20" t="s">
        <v>352</v>
      </c>
      <c r="F9" s="21" t="s">
        <v>353</v>
      </c>
      <c r="G9" s="21" t="s">
        <v>354</v>
      </c>
      <c r="H9" s="21" t="s">
        <v>355</v>
      </c>
      <c r="I9" s="21" t="s">
        <v>356</v>
      </c>
      <c r="J9" s="21">
        <f>138800+69400+401800</f>
        <v>610000</v>
      </c>
      <c r="K9" s="21">
        <v>401800</v>
      </c>
      <c r="L9" s="21">
        <v>20974.63</v>
      </c>
      <c r="M9" s="22">
        <f aca="true" t="shared" si="0" ref="M9:M30">(L9*O9*2/3)/Q9</f>
        <v>12711.89696969697</v>
      </c>
      <c r="N9" s="21" t="s">
        <v>357</v>
      </c>
      <c r="O9" s="23">
        <v>10</v>
      </c>
      <c r="P9" s="20" t="s">
        <v>358</v>
      </c>
      <c r="Q9" s="21">
        <v>11</v>
      </c>
      <c r="R9" s="21" t="s">
        <v>159</v>
      </c>
      <c r="S9" s="23" t="s">
        <v>186</v>
      </c>
    </row>
    <row r="10" spans="1:19" ht="140.25">
      <c r="A10" s="19">
        <v>2</v>
      </c>
      <c r="B10" s="20" t="s">
        <v>423</v>
      </c>
      <c r="C10" s="20" t="s">
        <v>424</v>
      </c>
      <c r="D10" s="20" t="s">
        <v>417</v>
      </c>
      <c r="E10" s="20" t="s">
        <v>425</v>
      </c>
      <c r="F10" s="21" t="s">
        <v>257</v>
      </c>
      <c r="G10" s="21" t="s">
        <v>426</v>
      </c>
      <c r="H10" s="21" t="s">
        <v>427</v>
      </c>
      <c r="I10" s="21" t="s">
        <v>428</v>
      </c>
      <c r="J10" s="21">
        <f>540540+1400+60</f>
        <v>542000</v>
      </c>
      <c r="K10" s="21">
        <v>540540</v>
      </c>
      <c r="L10" s="21">
        <v>30982.91</v>
      </c>
      <c r="M10" s="22">
        <f t="shared" si="0"/>
        <v>18934.000555555558</v>
      </c>
      <c r="N10" s="21" t="s">
        <v>258</v>
      </c>
      <c r="O10" s="21">
        <v>11</v>
      </c>
      <c r="P10" s="20" t="s">
        <v>161</v>
      </c>
      <c r="Q10" s="21">
        <v>12</v>
      </c>
      <c r="R10" s="21" t="s">
        <v>159</v>
      </c>
      <c r="S10" s="23" t="s">
        <v>186</v>
      </c>
    </row>
    <row r="11" spans="1:19" ht="127.5">
      <c r="A11" s="19">
        <v>3</v>
      </c>
      <c r="B11" s="20" t="s">
        <v>97</v>
      </c>
      <c r="C11" s="20" t="s">
        <v>98</v>
      </c>
      <c r="D11" s="20" t="s">
        <v>99</v>
      </c>
      <c r="E11" s="20" t="s">
        <v>100</v>
      </c>
      <c r="F11" s="21" t="s">
        <v>101</v>
      </c>
      <c r="G11" s="21" t="s">
        <v>102</v>
      </c>
      <c r="H11" s="21" t="s">
        <v>103</v>
      </c>
      <c r="I11" s="21" t="s">
        <v>262</v>
      </c>
      <c r="J11" s="21">
        <f>100+100+554400</f>
        <v>554600</v>
      </c>
      <c r="K11" s="21">
        <v>554400</v>
      </c>
      <c r="L11" s="21">
        <v>9202.57</v>
      </c>
      <c r="M11" s="22">
        <f t="shared" si="0"/>
        <v>4430.867037037037</v>
      </c>
      <c r="N11" s="21" t="s">
        <v>263</v>
      </c>
      <c r="O11" s="23">
        <v>13</v>
      </c>
      <c r="P11" s="20" t="s">
        <v>264</v>
      </c>
      <c r="Q11" s="21">
        <v>18</v>
      </c>
      <c r="R11" s="21" t="s">
        <v>159</v>
      </c>
      <c r="S11" s="23" t="s">
        <v>186</v>
      </c>
    </row>
    <row r="12" spans="1:19" ht="127.5">
      <c r="A12" s="19">
        <v>4</v>
      </c>
      <c r="B12" s="20" t="s">
        <v>29</v>
      </c>
      <c r="C12" s="20" t="s">
        <v>30</v>
      </c>
      <c r="D12" s="20" t="s">
        <v>485</v>
      </c>
      <c r="E12" s="20" t="s">
        <v>31</v>
      </c>
      <c r="F12" s="21" t="s">
        <v>317</v>
      </c>
      <c r="G12" s="21" t="s">
        <v>319</v>
      </c>
      <c r="H12" s="21" t="s">
        <v>318</v>
      </c>
      <c r="I12" s="21" t="s">
        <v>320</v>
      </c>
      <c r="J12" s="21">
        <v>774900</v>
      </c>
      <c r="K12" s="21">
        <v>774900</v>
      </c>
      <c r="L12" s="21">
        <v>48084.57</v>
      </c>
      <c r="M12" s="22">
        <f t="shared" si="0"/>
        <v>29819.88837209302</v>
      </c>
      <c r="N12" s="21" t="s">
        <v>321</v>
      </c>
      <c r="O12" s="23">
        <v>10</v>
      </c>
      <c r="P12" s="20" t="s">
        <v>322</v>
      </c>
      <c r="Q12" s="21">
        <v>10.75</v>
      </c>
      <c r="R12" s="21" t="s">
        <v>159</v>
      </c>
      <c r="S12" s="23" t="s">
        <v>186</v>
      </c>
    </row>
    <row r="13" spans="1:19" ht="127.5">
      <c r="A13" s="19">
        <v>5</v>
      </c>
      <c r="B13" s="20" t="s">
        <v>104</v>
      </c>
      <c r="C13" s="20" t="s">
        <v>105</v>
      </c>
      <c r="D13" s="20" t="s">
        <v>99</v>
      </c>
      <c r="E13" s="20" t="s">
        <v>106</v>
      </c>
      <c r="F13" s="21" t="s">
        <v>259</v>
      </c>
      <c r="G13" s="21" t="s">
        <v>107</v>
      </c>
      <c r="H13" s="21" t="s">
        <v>108</v>
      </c>
      <c r="I13" s="21" t="s">
        <v>109</v>
      </c>
      <c r="J13" s="21">
        <f>100+100+323400</f>
        <v>323600</v>
      </c>
      <c r="K13" s="21">
        <v>323400</v>
      </c>
      <c r="L13" s="21">
        <v>23258.3</v>
      </c>
      <c r="M13" s="22">
        <f t="shared" si="0"/>
        <v>11198.44074074074</v>
      </c>
      <c r="N13" s="21" t="s">
        <v>260</v>
      </c>
      <c r="O13" s="23">
        <v>13</v>
      </c>
      <c r="P13" s="20" t="s">
        <v>261</v>
      </c>
      <c r="Q13" s="21">
        <v>18</v>
      </c>
      <c r="R13" s="21" t="s">
        <v>159</v>
      </c>
      <c r="S13" s="23" t="s">
        <v>186</v>
      </c>
    </row>
    <row r="14" spans="1:19" ht="140.25">
      <c r="A14" s="19">
        <v>6</v>
      </c>
      <c r="B14" s="20" t="s">
        <v>374</v>
      </c>
      <c r="C14" s="20" t="s">
        <v>375</v>
      </c>
      <c r="D14" s="20" t="s">
        <v>485</v>
      </c>
      <c r="E14" s="20" t="s">
        <v>376</v>
      </c>
      <c r="F14" s="21" t="s">
        <v>377</v>
      </c>
      <c r="G14" s="21" t="s">
        <v>378</v>
      </c>
      <c r="H14" s="21" t="s">
        <v>379</v>
      </c>
      <c r="I14" s="21" t="s">
        <v>380</v>
      </c>
      <c r="J14" s="21">
        <f>48060+751940</f>
        <v>800000</v>
      </c>
      <c r="K14" s="21">
        <v>751940</v>
      </c>
      <c r="L14" s="21">
        <v>118553.14</v>
      </c>
      <c r="M14" s="22">
        <f t="shared" si="0"/>
        <v>65862.85555555555</v>
      </c>
      <c r="N14" s="21" t="s">
        <v>381</v>
      </c>
      <c r="O14" s="23">
        <v>10</v>
      </c>
      <c r="P14" s="20" t="s">
        <v>382</v>
      </c>
      <c r="Q14" s="21">
        <v>12</v>
      </c>
      <c r="R14" s="21" t="s">
        <v>159</v>
      </c>
      <c r="S14" s="23" t="s">
        <v>186</v>
      </c>
    </row>
    <row r="15" spans="1:19" ht="140.25">
      <c r="A15" s="19">
        <v>7</v>
      </c>
      <c r="B15" s="20" t="s">
        <v>323</v>
      </c>
      <c r="C15" s="20" t="s">
        <v>324</v>
      </c>
      <c r="D15" s="20" t="s">
        <v>485</v>
      </c>
      <c r="E15" s="20" t="s">
        <v>325</v>
      </c>
      <c r="F15" s="21" t="s">
        <v>326</v>
      </c>
      <c r="G15" s="21" t="s">
        <v>327</v>
      </c>
      <c r="H15" s="21" t="s">
        <v>328</v>
      </c>
      <c r="I15" s="21" t="s">
        <v>329</v>
      </c>
      <c r="J15" s="21">
        <v>629160</v>
      </c>
      <c r="K15" s="21">
        <v>629160</v>
      </c>
      <c r="L15" s="21">
        <v>13063.92</v>
      </c>
      <c r="M15" s="22">
        <f t="shared" si="0"/>
        <v>7917.527272727273</v>
      </c>
      <c r="N15" s="21" t="s">
        <v>330</v>
      </c>
      <c r="O15" s="23">
        <v>10</v>
      </c>
      <c r="P15" s="20" t="s">
        <v>349</v>
      </c>
      <c r="Q15" s="21">
        <v>11</v>
      </c>
      <c r="R15" s="21" t="s">
        <v>159</v>
      </c>
      <c r="S15" s="23" t="s">
        <v>186</v>
      </c>
    </row>
    <row r="16" spans="1:19" ht="140.25">
      <c r="A16" s="19">
        <v>8</v>
      </c>
      <c r="B16" s="20" t="s">
        <v>90</v>
      </c>
      <c r="C16" s="20" t="s">
        <v>91</v>
      </c>
      <c r="D16" s="20" t="s">
        <v>417</v>
      </c>
      <c r="E16" s="20" t="s">
        <v>92</v>
      </c>
      <c r="F16" s="21" t="s">
        <v>93</v>
      </c>
      <c r="G16" s="21" t="s">
        <v>94</v>
      </c>
      <c r="H16" s="21" t="s">
        <v>95</v>
      </c>
      <c r="I16" s="21" t="s">
        <v>96</v>
      </c>
      <c r="J16" s="21">
        <v>540540</v>
      </c>
      <c r="K16" s="21">
        <v>540540</v>
      </c>
      <c r="L16" s="21">
        <v>34742.28</v>
      </c>
      <c r="M16" s="22">
        <f>210/366*((L16*O16*2/3)/Q16)+156/366*((L16*O16*2/3)/R16)</f>
        <v>19932.342634047916</v>
      </c>
      <c r="N16" s="21" t="s">
        <v>271</v>
      </c>
      <c r="O16" s="23">
        <v>11</v>
      </c>
      <c r="P16" s="20" t="s">
        <v>270</v>
      </c>
      <c r="Q16" s="21">
        <v>13</v>
      </c>
      <c r="R16" s="21">
        <v>12.5</v>
      </c>
      <c r="S16" s="23" t="s">
        <v>416</v>
      </c>
    </row>
    <row r="17" spans="1:19" ht="127.5">
      <c r="A17" s="19">
        <v>9</v>
      </c>
      <c r="B17" s="20" t="s">
        <v>455</v>
      </c>
      <c r="C17" s="20" t="s">
        <v>456</v>
      </c>
      <c r="D17" s="20" t="s">
        <v>303</v>
      </c>
      <c r="E17" s="20" t="s">
        <v>457</v>
      </c>
      <c r="F17" s="21" t="s">
        <v>458</v>
      </c>
      <c r="G17" s="21" t="s">
        <v>459</v>
      </c>
      <c r="H17" s="21" t="s">
        <v>460</v>
      </c>
      <c r="I17" s="21" t="s">
        <v>461</v>
      </c>
      <c r="J17" s="21">
        <f>41080+808920</f>
        <v>850000</v>
      </c>
      <c r="K17" s="21">
        <v>808920</v>
      </c>
      <c r="L17" s="21">
        <v>23598.08</v>
      </c>
      <c r="M17" s="22">
        <f t="shared" si="0"/>
        <v>14333.648592592592</v>
      </c>
      <c r="N17" s="21" t="s">
        <v>462</v>
      </c>
      <c r="O17" s="23">
        <v>10.25</v>
      </c>
      <c r="P17" s="20" t="s">
        <v>463</v>
      </c>
      <c r="Q17" s="21">
        <v>11.25</v>
      </c>
      <c r="R17" s="21" t="s">
        <v>159</v>
      </c>
      <c r="S17" s="23" t="s">
        <v>186</v>
      </c>
    </row>
    <row r="18" spans="1:19" ht="153">
      <c r="A18" s="19">
        <v>10</v>
      </c>
      <c r="B18" s="20" t="s">
        <v>135</v>
      </c>
      <c r="C18" s="20" t="s">
        <v>136</v>
      </c>
      <c r="D18" s="20" t="s">
        <v>99</v>
      </c>
      <c r="E18" s="20" t="s">
        <v>137</v>
      </c>
      <c r="F18" s="21" t="s">
        <v>192</v>
      </c>
      <c r="G18" s="21" t="s">
        <v>138</v>
      </c>
      <c r="H18" s="21" t="s">
        <v>139</v>
      </c>
      <c r="I18" s="21" t="s">
        <v>332</v>
      </c>
      <c r="J18" s="21">
        <f>58000+106120+320760</f>
        <v>484880</v>
      </c>
      <c r="K18" s="21">
        <v>320760</v>
      </c>
      <c r="L18" s="21">
        <v>91288.63</v>
      </c>
      <c r="M18" s="22">
        <f t="shared" si="0"/>
        <v>71924.37515151514</v>
      </c>
      <c r="N18" s="21" t="s">
        <v>334</v>
      </c>
      <c r="O18" s="23">
        <v>13</v>
      </c>
      <c r="P18" s="20" t="s">
        <v>172</v>
      </c>
      <c r="Q18" s="21">
        <v>11</v>
      </c>
      <c r="R18" s="21" t="s">
        <v>159</v>
      </c>
      <c r="S18" s="21" t="s">
        <v>186</v>
      </c>
    </row>
    <row r="19" spans="1:20" ht="165.75">
      <c r="A19" s="13">
        <v>11</v>
      </c>
      <c r="B19" s="14" t="s">
        <v>129</v>
      </c>
      <c r="C19" s="14" t="s">
        <v>130</v>
      </c>
      <c r="D19" s="14" t="s">
        <v>417</v>
      </c>
      <c r="E19" s="14" t="s">
        <v>131</v>
      </c>
      <c r="F19" s="15" t="s">
        <v>335</v>
      </c>
      <c r="G19" s="15" t="s">
        <v>132</v>
      </c>
      <c r="H19" s="15" t="s">
        <v>133</v>
      </c>
      <c r="I19" s="15" t="s">
        <v>134</v>
      </c>
      <c r="J19" s="15">
        <f>20464+679536</f>
        <v>700000</v>
      </c>
      <c r="K19" s="15">
        <v>679536</v>
      </c>
      <c r="L19" s="15">
        <v>11372.4</v>
      </c>
      <c r="M19" s="17">
        <f t="shared" si="0"/>
        <v>6415.199999999999</v>
      </c>
      <c r="N19" s="15" t="s">
        <v>336</v>
      </c>
      <c r="O19" s="16">
        <v>11</v>
      </c>
      <c r="P19" s="14" t="s">
        <v>337</v>
      </c>
      <c r="Q19" s="15">
        <v>13</v>
      </c>
      <c r="R19" s="15" t="s">
        <v>159</v>
      </c>
      <c r="S19" s="16" t="s">
        <v>186</v>
      </c>
      <c r="T19" s="26" t="s">
        <v>341</v>
      </c>
    </row>
    <row r="20" spans="1:19" ht="127.5">
      <c r="A20" s="19">
        <v>12</v>
      </c>
      <c r="B20" s="20" t="s">
        <v>202</v>
      </c>
      <c r="C20" s="20" t="s">
        <v>203</v>
      </c>
      <c r="D20" s="20" t="s">
        <v>485</v>
      </c>
      <c r="E20" s="20" t="s">
        <v>204</v>
      </c>
      <c r="F20" s="21" t="s">
        <v>205</v>
      </c>
      <c r="G20" s="21" t="s">
        <v>206</v>
      </c>
      <c r="H20" s="21" t="s">
        <v>207</v>
      </c>
      <c r="I20" s="21" t="s">
        <v>208</v>
      </c>
      <c r="J20" s="21">
        <v>629160</v>
      </c>
      <c r="K20" s="21">
        <v>629160</v>
      </c>
      <c r="L20" s="21">
        <v>34836.24</v>
      </c>
      <c r="M20" s="22">
        <f t="shared" si="0"/>
        <v>21112.872727272726</v>
      </c>
      <c r="N20" s="21" t="s">
        <v>209</v>
      </c>
      <c r="O20" s="23">
        <v>10</v>
      </c>
      <c r="P20" s="20" t="s">
        <v>210</v>
      </c>
      <c r="Q20" s="21">
        <v>11</v>
      </c>
      <c r="R20" s="21" t="s">
        <v>159</v>
      </c>
      <c r="S20" s="23" t="s">
        <v>186</v>
      </c>
    </row>
    <row r="21" spans="1:19" ht="153">
      <c r="A21" s="19">
        <v>13</v>
      </c>
      <c r="B21" s="20" t="s">
        <v>238</v>
      </c>
      <c r="C21" s="20" t="s">
        <v>239</v>
      </c>
      <c r="D21" s="20" t="s">
        <v>485</v>
      </c>
      <c r="E21" s="20" t="s">
        <v>240</v>
      </c>
      <c r="F21" s="21" t="s">
        <v>241</v>
      </c>
      <c r="G21" s="21" t="s">
        <v>242</v>
      </c>
      <c r="H21" s="21" t="s">
        <v>243</v>
      </c>
      <c r="I21" s="21" t="s">
        <v>244</v>
      </c>
      <c r="J21" s="21">
        <f>590000+350140</f>
        <v>940140</v>
      </c>
      <c r="K21" s="21">
        <v>629160</v>
      </c>
      <c r="L21" s="21">
        <v>32360.91</v>
      </c>
      <c r="M21" s="22">
        <f t="shared" si="0"/>
        <v>19176.835555555554</v>
      </c>
      <c r="N21" s="21" t="s">
        <v>245</v>
      </c>
      <c r="O21" s="23">
        <v>10</v>
      </c>
      <c r="P21" s="20" t="s">
        <v>246</v>
      </c>
      <c r="Q21" s="21">
        <v>11.25</v>
      </c>
      <c r="R21" s="21" t="s">
        <v>159</v>
      </c>
      <c r="S21" s="23" t="s">
        <v>186</v>
      </c>
    </row>
    <row r="22" spans="1:19" ht="127.5">
      <c r="A22" s="19">
        <v>14</v>
      </c>
      <c r="B22" s="20" t="s">
        <v>385</v>
      </c>
      <c r="C22" s="20" t="s">
        <v>386</v>
      </c>
      <c r="D22" s="20" t="s">
        <v>283</v>
      </c>
      <c r="E22" s="20" t="s">
        <v>284</v>
      </c>
      <c r="F22" s="21" t="s">
        <v>387</v>
      </c>
      <c r="G22" s="21" t="s">
        <v>388</v>
      </c>
      <c r="H22" s="21" t="s">
        <v>389</v>
      </c>
      <c r="I22" s="21" t="s">
        <v>50</v>
      </c>
      <c r="J22" s="21">
        <f>657500+321922</f>
        <v>979422</v>
      </c>
      <c r="K22" s="21">
        <v>321922</v>
      </c>
      <c r="L22" s="21">
        <v>20300.77</v>
      </c>
      <c r="M22" s="22">
        <f t="shared" si="0"/>
        <v>13233.094518518517</v>
      </c>
      <c r="N22" s="21" t="s">
        <v>285</v>
      </c>
      <c r="O22" s="23">
        <v>11</v>
      </c>
      <c r="P22" s="20" t="s">
        <v>164</v>
      </c>
      <c r="Q22" s="21">
        <v>11.25</v>
      </c>
      <c r="R22" s="21" t="s">
        <v>159</v>
      </c>
      <c r="S22" s="24" t="s">
        <v>186</v>
      </c>
    </row>
    <row r="23" spans="1:19" ht="127.5">
      <c r="A23" s="19">
        <v>15</v>
      </c>
      <c r="B23" s="20" t="s">
        <v>411</v>
      </c>
      <c r="C23" s="20" t="s">
        <v>412</v>
      </c>
      <c r="D23" s="20" t="s">
        <v>485</v>
      </c>
      <c r="E23" s="20" t="s">
        <v>413</v>
      </c>
      <c r="F23" s="21" t="s">
        <v>414</v>
      </c>
      <c r="G23" s="21" t="s">
        <v>415</v>
      </c>
      <c r="H23" s="21" t="s">
        <v>276</v>
      </c>
      <c r="I23" s="21" t="s">
        <v>62</v>
      </c>
      <c r="J23" s="21">
        <f>26000+107300+602700</f>
        <v>736000</v>
      </c>
      <c r="K23" s="21">
        <v>602700</v>
      </c>
      <c r="L23" s="23">
        <v>21129.83</v>
      </c>
      <c r="M23" s="22">
        <f t="shared" si="0"/>
        <v>12521.380740740742</v>
      </c>
      <c r="N23" s="21" t="s">
        <v>277</v>
      </c>
      <c r="O23" s="23">
        <v>10</v>
      </c>
      <c r="P23" s="20" t="s">
        <v>166</v>
      </c>
      <c r="Q23" s="21">
        <v>11.25</v>
      </c>
      <c r="R23" s="21" t="s">
        <v>159</v>
      </c>
      <c r="S23" s="23" t="s">
        <v>186</v>
      </c>
    </row>
    <row r="24" spans="1:19" ht="140.25">
      <c r="A24" s="19">
        <v>16</v>
      </c>
      <c r="B24" s="20" t="s">
        <v>291</v>
      </c>
      <c r="C24" s="20" t="s">
        <v>292</v>
      </c>
      <c r="D24" s="20" t="s">
        <v>293</v>
      </c>
      <c r="E24" s="20" t="s">
        <v>294</v>
      </c>
      <c r="F24" s="21" t="s">
        <v>295</v>
      </c>
      <c r="G24" s="21" t="s">
        <v>296</v>
      </c>
      <c r="H24" s="21" t="s">
        <v>297</v>
      </c>
      <c r="I24" s="21" t="s">
        <v>300</v>
      </c>
      <c r="J24" s="21">
        <f>170840+629160</f>
        <v>800000</v>
      </c>
      <c r="K24" s="21">
        <v>629160</v>
      </c>
      <c r="L24" s="21">
        <v>34609.16</v>
      </c>
      <c r="M24" s="22">
        <f t="shared" si="0"/>
        <v>21534.588444444445</v>
      </c>
      <c r="N24" s="21" t="s">
        <v>298</v>
      </c>
      <c r="O24" s="23">
        <v>10.5</v>
      </c>
      <c r="P24" s="20" t="s">
        <v>299</v>
      </c>
      <c r="Q24" s="21">
        <v>11.25</v>
      </c>
      <c r="R24" s="21" t="s">
        <v>159</v>
      </c>
      <c r="S24" s="23" t="s">
        <v>186</v>
      </c>
    </row>
    <row r="25" spans="1:19" ht="165.75">
      <c r="A25" s="19">
        <v>17</v>
      </c>
      <c r="B25" s="20" t="s">
        <v>364</v>
      </c>
      <c r="C25" s="20" t="s">
        <v>365</v>
      </c>
      <c r="D25" s="20" t="s">
        <v>366</v>
      </c>
      <c r="E25" s="20" t="s">
        <v>367</v>
      </c>
      <c r="F25" s="21" t="s">
        <v>368</v>
      </c>
      <c r="G25" s="21" t="s">
        <v>369</v>
      </c>
      <c r="H25" s="21" t="s">
        <v>370</v>
      </c>
      <c r="I25" s="21" t="s">
        <v>371</v>
      </c>
      <c r="J25" s="21">
        <f>720840+629160</f>
        <v>1350000</v>
      </c>
      <c r="K25" s="21">
        <v>629160</v>
      </c>
      <c r="L25" s="21">
        <v>67345.47</v>
      </c>
      <c r="M25" s="22">
        <f t="shared" si="0"/>
        <v>39040.852173913045</v>
      </c>
      <c r="N25" s="21" t="s">
        <v>372</v>
      </c>
      <c r="O25" s="23">
        <v>10</v>
      </c>
      <c r="P25" s="27" t="s">
        <v>373</v>
      </c>
      <c r="Q25" s="21">
        <v>11.5</v>
      </c>
      <c r="R25" s="21" t="s">
        <v>159</v>
      </c>
      <c r="S25" s="23" t="s">
        <v>186</v>
      </c>
    </row>
    <row r="26" spans="1:19" ht="114.75">
      <c r="A26" s="19">
        <v>18</v>
      </c>
      <c r="B26" s="20" t="s">
        <v>76</v>
      </c>
      <c r="C26" s="20" t="s">
        <v>77</v>
      </c>
      <c r="D26" s="20" t="s">
        <v>417</v>
      </c>
      <c r="E26" s="20" t="s">
        <v>78</v>
      </c>
      <c r="F26" s="21" t="s">
        <v>79</v>
      </c>
      <c r="G26" s="21" t="s">
        <v>80</v>
      </c>
      <c r="H26" s="21" t="s">
        <v>81</v>
      </c>
      <c r="I26" s="21" t="s">
        <v>82</v>
      </c>
      <c r="J26" s="21">
        <f>49460+540540</f>
        <v>590000</v>
      </c>
      <c r="K26" s="21">
        <v>540540</v>
      </c>
      <c r="L26" s="21">
        <v>46643.28</v>
      </c>
      <c r="M26" s="22">
        <f t="shared" si="0"/>
        <v>26311.593846153843</v>
      </c>
      <c r="N26" s="21" t="s">
        <v>273</v>
      </c>
      <c r="O26" s="23">
        <v>11</v>
      </c>
      <c r="P26" s="20" t="s">
        <v>169</v>
      </c>
      <c r="Q26" s="21">
        <v>13</v>
      </c>
      <c r="R26" s="21" t="s">
        <v>159</v>
      </c>
      <c r="S26" s="23" t="s">
        <v>186</v>
      </c>
    </row>
    <row r="27" spans="1:19" ht="140.25">
      <c r="A27" s="19">
        <v>19</v>
      </c>
      <c r="B27" s="20" t="s">
        <v>229</v>
      </c>
      <c r="C27" s="20" t="s">
        <v>230</v>
      </c>
      <c r="D27" s="20" t="s">
        <v>485</v>
      </c>
      <c r="E27" s="20" t="s">
        <v>231</v>
      </c>
      <c r="F27" s="21" t="s">
        <v>234</v>
      </c>
      <c r="G27" s="21" t="s">
        <v>232</v>
      </c>
      <c r="H27" s="21" t="s">
        <v>233</v>
      </c>
      <c r="I27" s="21" t="s">
        <v>235</v>
      </c>
      <c r="J27" s="21">
        <f>1465000+575435</f>
        <v>2040435</v>
      </c>
      <c r="K27" s="21">
        <v>575435</v>
      </c>
      <c r="L27" s="21">
        <v>81555.68</v>
      </c>
      <c r="M27" s="22">
        <f t="shared" si="0"/>
        <v>50663.37696969696</v>
      </c>
      <c r="N27" s="21" t="s">
        <v>236</v>
      </c>
      <c r="O27" s="23">
        <v>10.25</v>
      </c>
      <c r="P27" s="20" t="s">
        <v>237</v>
      </c>
      <c r="Q27" s="21">
        <v>11</v>
      </c>
      <c r="R27" s="21" t="s">
        <v>159</v>
      </c>
      <c r="S27" s="23" t="s">
        <v>186</v>
      </c>
    </row>
    <row r="28" spans="1:19" ht="140.25">
      <c r="A28" s="19">
        <v>20</v>
      </c>
      <c r="B28" s="20" t="s">
        <v>37</v>
      </c>
      <c r="C28" s="20" t="s">
        <v>38</v>
      </c>
      <c r="D28" s="20" t="s">
        <v>417</v>
      </c>
      <c r="E28" s="20" t="s">
        <v>39</v>
      </c>
      <c r="F28" s="21" t="s">
        <v>40</v>
      </c>
      <c r="G28" s="21" t="s">
        <v>41</v>
      </c>
      <c r="H28" s="21" t="s">
        <v>331</v>
      </c>
      <c r="I28" s="21" t="s">
        <v>384</v>
      </c>
      <c r="J28" s="21">
        <f>300000+154000+540540</f>
        <v>994540</v>
      </c>
      <c r="K28" s="21">
        <v>540540</v>
      </c>
      <c r="L28" s="21">
        <v>56652.63</v>
      </c>
      <c r="M28" s="22">
        <f t="shared" si="0"/>
        <v>36929.12177777777</v>
      </c>
      <c r="N28" s="21" t="s">
        <v>289</v>
      </c>
      <c r="O28" s="23">
        <v>11</v>
      </c>
      <c r="P28" s="20" t="s">
        <v>164</v>
      </c>
      <c r="Q28" s="21">
        <v>11.25</v>
      </c>
      <c r="R28" s="21" t="s">
        <v>159</v>
      </c>
      <c r="S28" s="23" t="s">
        <v>186</v>
      </c>
    </row>
    <row r="29" spans="1:19" ht="127.5">
      <c r="A29" s="19">
        <v>21</v>
      </c>
      <c r="B29" s="20" t="s">
        <v>301</v>
      </c>
      <c r="C29" s="20" t="s">
        <v>302</v>
      </c>
      <c r="D29" s="20" t="s">
        <v>303</v>
      </c>
      <c r="E29" s="20" t="s">
        <v>304</v>
      </c>
      <c r="F29" s="21" t="s">
        <v>0</v>
      </c>
      <c r="G29" s="21" t="s">
        <v>1</v>
      </c>
      <c r="H29" s="21" t="s">
        <v>2</v>
      </c>
      <c r="I29" s="21" t="s">
        <v>360</v>
      </c>
      <c r="J29" s="21">
        <f>534520+585480</f>
        <v>1120000</v>
      </c>
      <c r="K29" s="21">
        <v>585480</v>
      </c>
      <c r="L29" s="21">
        <v>28357.28</v>
      </c>
      <c r="M29" s="22">
        <f t="shared" si="0"/>
        <v>16804.314074074075</v>
      </c>
      <c r="N29" s="21" t="s">
        <v>361</v>
      </c>
      <c r="O29" s="23">
        <v>10</v>
      </c>
      <c r="P29" s="20" t="s">
        <v>165</v>
      </c>
      <c r="Q29" s="21">
        <v>11.25</v>
      </c>
      <c r="R29" s="21" t="s">
        <v>159</v>
      </c>
      <c r="S29" s="23" t="s">
        <v>186</v>
      </c>
    </row>
    <row r="30" spans="1:19" ht="114.75">
      <c r="A30" s="19">
        <v>22</v>
      </c>
      <c r="B30" s="20" t="s">
        <v>110</v>
      </c>
      <c r="C30" s="20" t="s">
        <v>265</v>
      </c>
      <c r="D30" s="20" t="s">
        <v>51</v>
      </c>
      <c r="E30" s="20" t="s">
        <v>111</v>
      </c>
      <c r="F30" s="21" t="s">
        <v>112</v>
      </c>
      <c r="G30" s="21" t="s">
        <v>113</v>
      </c>
      <c r="H30" s="21" t="s">
        <v>266</v>
      </c>
      <c r="I30" s="21" t="s">
        <v>114</v>
      </c>
      <c r="J30" s="21">
        <f>100+100+415800</f>
        <v>416000</v>
      </c>
      <c r="K30" s="21">
        <v>415800</v>
      </c>
      <c r="L30" s="21">
        <v>3633.32</v>
      </c>
      <c r="M30" s="22">
        <f t="shared" si="0"/>
        <v>1749.3762962962965</v>
      </c>
      <c r="N30" s="21" t="s">
        <v>267</v>
      </c>
      <c r="O30" s="23">
        <v>13</v>
      </c>
      <c r="P30" s="20" t="s">
        <v>268</v>
      </c>
      <c r="Q30" s="21">
        <v>18</v>
      </c>
      <c r="R30" s="21" t="s">
        <v>159</v>
      </c>
      <c r="S30" s="23" t="s">
        <v>186</v>
      </c>
    </row>
    <row r="31" spans="1:19" ht="140.25">
      <c r="A31" s="19">
        <v>23</v>
      </c>
      <c r="B31" s="20" t="s">
        <v>478</v>
      </c>
      <c r="C31" s="20" t="s">
        <v>479</v>
      </c>
      <c r="D31" s="20" t="s">
        <v>417</v>
      </c>
      <c r="E31" s="20" t="s">
        <v>480</v>
      </c>
      <c r="F31" s="21" t="s">
        <v>481</v>
      </c>
      <c r="G31" s="21" t="s">
        <v>482</v>
      </c>
      <c r="H31" s="21" t="s">
        <v>483</v>
      </c>
      <c r="I31" s="21" t="s">
        <v>484</v>
      </c>
      <c r="J31" s="21">
        <f>49460+540540</f>
        <v>590000</v>
      </c>
      <c r="K31" s="21">
        <v>540540</v>
      </c>
      <c r="L31" s="21">
        <v>43089.76</v>
      </c>
      <c r="M31" s="22">
        <f>52/366*((L31*O31*2/3)/Q31)+314/366*((L31*O31*2/3)/R31)</f>
        <v>27550.93499129731</v>
      </c>
      <c r="N31" s="21" t="s">
        <v>282</v>
      </c>
      <c r="O31" s="23">
        <v>11</v>
      </c>
      <c r="P31" s="20" t="s">
        <v>162</v>
      </c>
      <c r="Q31" s="21">
        <v>13</v>
      </c>
      <c r="R31" s="21">
        <v>11.25</v>
      </c>
      <c r="S31" s="23" t="s">
        <v>290</v>
      </c>
    </row>
    <row r="32" spans="1:19" ht="127.5">
      <c r="A32" s="19">
        <v>24</v>
      </c>
      <c r="B32" s="20" t="s">
        <v>247</v>
      </c>
      <c r="C32" s="20" t="s">
        <v>248</v>
      </c>
      <c r="D32" s="20" t="s">
        <v>485</v>
      </c>
      <c r="E32" s="20" t="s">
        <v>249</v>
      </c>
      <c r="F32" s="21" t="s">
        <v>250</v>
      </c>
      <c r="G32" s="21" t="s">
        <v>251</v>
      </c>
      <c r="H32" s="21" t="s">
        <v>252</v>
      </c>
      <c r="I32" s="21" t="s">
        <v>253</v>
      </c>
      <c r="J32" s="21">
        <v>774900</v>
      </c>
      <c r="K32" s="21">
        <v>774900</v>
      </c>
      <c r="L32" s="21">
        <v>37032.04</v>
      </c>
      <c r="M32" s="22">
        <f aca="true" t="shared" si="1" ref="M32:M57">(L32*O32*2/3)/Q32</f>
        <v>23539.74635658915</v>
      </c>
      <c r="N32" s="21" t="s">
        <v>254</v>
      </c>
      <c r="O32" s="23">
        <v>10.25</v>
      </c>
      <c r="P32" s="20" t="s">
        <v>255</v>
      </c>
      <c r="Q32" s="21">
        <v>10.75</v>
      </c>
      <c r="R32" s="21" t="s">
        <v>159</v>
      </c>
      <c r="S32" s="23" t="s">
        <v>186</v>
      </c>
    </row>
    <row r="33" spans="1:19" ht="140.25">
      <c r="A33" s="19">
        <v>25</v>
      </c>
      <c r="B33" s="20" t="s">
        <v>429</v>
      </c>
      <c r="C33" s="20" t="s">
        <v>473</v>
      </c>
      <c r="D33" s="20" t="s">
        <v>417</v>
      </c>
      <c r="E33" s="20" t="s">
        <v>474</v>
      </c>
      <c r="F33" s="21" t="s">
        <v>475</v>
      </c>
      <c r="G33" s="21" t="s">
        <v>339</v>
      </c>
      <c r="H33" s="21" t="s">
        <v>476</v>
      </c>
      <c r="I33" s="21" t="s">
        <v>477</v>
      </c>
      <c r="J33" s="21">
        <v>479000</v>
      </c>
      <c r="K33" s="21">
        <v>478778</v>
      </c>
      <c r="L33" s="21">
        <v>29264.38</v>
      </c>
      <c r="M33" s="22">
        <f>210/366*((L33*O33*2/3)/Q33)+156/366*((L33*O33*2/3)/R33)</f>
        <v>16789.561569735182</v>
      </c>
      <c r="N33" s="21" t="s">
        <v>340</v>
      </c>
      <c r="O33" s="23">
        <v>11</v>
      </c>
      <c r="P33" s="20" t="s">
        <v>256</v>
      </c>
      <c r="Q33" s="21">
        <v>13</v>
      </c>
      <c r="R33" s="21">
        <v>12.5</v>
      </c>
      <c r="S33" s="23" t="s">
        <v>416</v>
      </c>
    </row>
    <row r="34" spans="1:19" ht="153">
      <c r="A34" s="19">
        <v>26</v>
      </c>
      <c r="B34" s="20" t="s">
        <v>197</v>
      </c>
      <c r="C34" s="20" t="s">
        <v>58</v>
      </c>
      <c r="D34" s="20" t="s">
        <v>485</v>
      </c>
      <c r="E34" s="20" t="s">
        <v>59</v>
      </c>
      <c r="F34" s="21" t="s">
        <v>60</v>
      </c>
      <c r="G34" s="21" t="s">
        <v>61</v>
      </c>
      <c r="H34" s="21" t="s">
        <v>198</v>
      </c>
      <c r="I34" s="21" t="s">
        <v>199</v>
      </c>
      <c r="J34" s="21">
        <v>629160</v>
      </c>
      <c r="K34" s="21">
        <v>629160</v>
      </c>
      <c r="L34" s="21">
        <v>25443.41</v>
      </c>
      <c r="M34" s="22">
        <f t="shared" si="1"/>
        <v>15077.576296296296</v>
      </c>
      <c r="N34" s="21" t="s">
        <v>200</v>
      </c>
      <c r="O34" s="23">
        <v>10</v>
      </c>
      <c r="P34" s="20" t="s">
        <v>201</v>
      </c>
      <c r="Q34" s="21">
        <v>11.25</v>
      </c>
      <c r="R34" s="21" t="s">
        <v>159</v>
      </c>
      <c r="S34" s="23" t="s">
        <v>186</v>
      </c>
    </row>
    <row r="35" spans="1:19" ht="127.5">
      <c r="A35" s="19">
        <v>27</v>
      </c>
      <c r="B35" s="20" t="s">
        <v>63</v>
      </c>
      <c r="C35" s="20" t="s">
        <v>64</v>
      </c>
      <c r="D35" s="20" t="s">
        <v>99</v>
      </c>
      <c r="E35" s="20" t="s">
        <v>65</v>
      </c>
      <c r="F35" s="21" t="s">
        <v>66</v>
      </c>
      <c r="G35" s="21" t="s">
        <v>67</v>
      </c>
      <c r="H35" s="21" t="s">
        <v>68</v>
      </c>
      <c r="I35" s="21" t="s">
        <v>69</v>
      </c>
      <c r="J35" s="21">
        <f>1000+50700+554400</f>
        <v>606100</v>
      </c>
      <c r="K35" s="21">
        <v>554400</v>
      </c>
      <c r="L35" s="21">
        <v>23509.2</v>
      </c>
      <c r="M35" s="22">
        <f t="shared" si="1"/>
        <v>18110.791111111113</v>
      </c>
      <c r="N35" s="21" t="s">
        <v>274</v>
      </c>
      <c r="O35" s="23">
        <v>13</v>
      </c>
      <c r="P35" s="20" t="s">
        <v>167</v>
      </c>
      <c r="Q35" s="21">
        <v>11.25</v>
      </c>
      <c r="R35" s="21" t="s">
        <v>159</v>
      </c>
      <c r="S35" s="23" t="s">
        <v>186</v>
      </c>
    </row>
    <row r="36" spans="1:19" ht="127.5">
      <c r="A36" s="19">
        <v>28</v>
      </c>
      <c r="B36" s="20" t="s">
        <v>211</v>
      </c>
      <c r="C36" s="20" t="s">
        <v>212</v>
      </c>
      <c r="D36" s="20" t="s">
        <v>485</v>
      </c>
      <c r="E36" s="20" t="s">
        <v>213</v>
      </c>
      <c r="F36" s="21" t="s">
        <v>214</v>
      </c>
      <c r="G36" s="21" t="s">
        <v>215</v>
      </c>
      <c r="H36" s="21" t="s">
        <v>216</v>
      </c>
      <c r="I36" s="21" t="s">
        <v>217</v>
      </c>
      <c r="J36" s="21">
        <f>67840+629160</f>
        <v>697000</v>
      </c>
      <c r="K36" s="21">
        <v>629160</v>
      </c>
      <c r="L36" s="21">
        <v>30793.98</v>
      </c>
      <c r="M36" s="22">
        <f t="shared" si="1"/>
        <v>19129.593636363636</v>
      </c>
      <c r="N36" s="21" t="s">
        <v>218</v>
      </c>
      <c r="O36" s="23">
        <v>10.25</v>
      </c>
      <c r="P36" s="20" t="s">
        <v>219</v>
      </c>
      <c r="Q36" s="21">
        <v>11</v>
      </c>
      <c r="R36" s="21" t="s">
        <v>159</v>
      </c>
      <c r="S36" s="23" t="s">
        <v>186</v>
      </c>
    </row>
    <row r="37" spans="1:19" ht="140.25">
      <c r="A37" s="19">
        <v>29</v>
      </c>
      <c r="B37" s="20" t="s">
        <v>83</v>
      </c>
      <c r="C37" s="20" t="s">
        <v>84</v>
      </c>
      <c r="D37" s="20" t="s">
        <v>417</v>
      </c>
      <c r="E37" s="20" t="s">
        <v>85</v>
      </c>
      <c r="F37" s="21" t="s">
        <v>86</v>
      </c>
      <c r="G37" s="21" t="s">
        <v>87</v>
      </c>
      <c r="H37" s="21" t="s">
        <v>88</v>
      </c>
      <c r="I37" s="21" t="s">
        <v>89</v>
      </c>
      <c r="J37" s="21">
        <v>901000</v>
      </c>
      <c r="K37" s="21">
        <v>900900</v>
      </c>
      <c r="L37" s="21">
        <v>23583.73</v>
      </c>
      <c r="M37" s="22">
        <f t="shared" si="1"/>
        <v>13303.642564102563</v>
      </c>
      <c r="N37" s="21" t="s">
        <v>272</v>
      </c>
      <c r="O37" s="23">
        <v>11</v>
      </c>
      <c r="P37" s="20" t="s">
        <v>170</v>
      </c>
      <c r="Q37" s="23">
        <v>13</v>
      </c>
      <c r="R37" s="21" t="s">
        <v>159</v>
      </c>
      <c r="S37" s="23" t="s">
        <v>186</v>
      </c>
    </row>
    <row r="38" spans="1:19" ht="178.5">
      <c r="A38" s="19">
        <v>30</v>
      </c>
      <c r="B38" s="20" t="s">
        <v>122</v>
      </c>
      <c r="C38" s="20" t="s">
        <v>123</v>
      </c>
      <c r="D38" s="20" t="s">
        <v>417</v>
      </c>
      <c r="E38" s="20" t="s">
        <v>124</v>
      </c>
      <c r="F38" s="21" t="s">
        <v>125</v>
      </c>
      <c r="G38" s="21" t="s">
        <v>126</v>
      </c>
      <c r="H38" s="21" t="s">
        <v>127</v>
      </c>
      <c r="I38" s="21" t="s">
        <v>128</v>
      </c>
      <c r="J38" s="21">
        <f>803+540540</f>
        <v>541343</v>
      </c>
      <c r="K38" s="21">
        <v>540540</v>
      </c>
      <c r="L38" s="21">
        <v>114076.37</v>
      </c>
      <c r="M38" s="22">
        <f t="shared" si="1"/>
        <v>65612.55267973855</v>
      </c>
      <c r="N38" s="21" t="s">
        <v>391</v>
      </c>
      <c r="O38" s="23">
        <v>11</v>
      </c>
      <c r="P38" s="20" t="s">
        <v>392</v>
      </c>
      <c r="Q38" s="21">
        <v>12.75</v>
      </c>
      <c r="R38" s="21" t="s">
        <v>159</v>
      </c>
      <c r="S38" s="23" t="s">
        <v>186</v>
      </c>
    </row>
    <row r="39" spans="1:19" ht="140.25">
      <c r="A39" s="19">
        <v>31</v>
      </c>
      <c r="B39" s="20" t="s">
        <v>308</v>
      </c>
      <c r="C39" s="20" t="s">
        <v>309</v>
      </c>
      <c r="D39" s="20" t="s">
        <v>485</v>
      </c>
      <c r="E39" s="20" t="s">
        <v>310</v>
      </c>
      <c r="F39" s="21" t="s">
        <v>311</v>
      </c>
      <c r="G39" s="21" t="s">
        <v>312</v>
      </c>
      <c r="H39" s="21" t="s">
        <v>313</v>
      </c>
      <c r="I39" s="21" t="s">
        <v>314</v>
      </c>
      <c r="J39" s="21">
        <v>1078560</v>
      </c>
      <c r="K39" s="21">
        <v>1078560</v>
      </c>
      <c r="L39" s="21">
        <v>35570.45</v>
      </c>
      <c r="M39" s="22">
        <f t="shared" si="1"/>
        <v>21078.785185185185</v>
      </c>
      <c r="N39" s="21" t="s">
        <v>316</v>
      </c>
      <c r="O39" s="23">
        <v>10</v>
      </c>
      <c r="P39" s="20" t="s">
        <v>9</v>
      </c>
      <c r="Q39" s="21">
        <v>11.25</v>
      </c>
      <c r="R39" s="21" t="s">
        <v>159</v>
      </c>
      <c r="S39" s="23" t="s">
        <v>186</v>
      </c>
    </row>
    <row r="40" spans="1:19" ht="127.5">
      <c r="A40" s="19">
        <v>32</v>
      </c>
      <c r="B40" s="20" t="s">
        <v>446</v>
      </c>
      <c r="C40" s="20" t="s">
        <v>447</v>
      </c>
      <c r="D40" s="20" t="s">
        <v>485</v>
      </c>
      <c r="E40" s="20" t="s">
        <v>448</v>
      </c>
      <c r="F40" s="21" t="s">
        <v>449</v>
      </c>
      <c r="G40" s="21" t="s">
        <v>450</v>
      </c>
      <c r="H40" s="21" t="s">
        <v>451</v>
      </c>
      <c r="I40" s="21" t="s">
        <v>452</v>
      </c>
      <c r="J40" s="21">
        <v>602700</v>
      </c>
      <c r="K40" s="21">
        <v>602700</v>
      </c>
      <c r="L40" s="21">
        <v>60207.39</v>
      </c>
      <c r="M40" s="22">
        <f t="shared" si="1"/>
        <v>36489.32727272728</v>
      </c>
      <c r="N40" s="21" t="s">
        <v>453</v>
      </c>
      <c r="O40" s="23">
        <v>10</v>
      </c>
      <c r="P40" s="20" t="s">
        <v>454</v>
      </c>
      <c r="Q40" s="21">
        <v>11</v>
      </c>
      <c r="R40" s="21" t="s">
        <v>159</v>
      </c>
      <c r="S40" s="23" t="s">
        <v>186</v>
      </c>
    </row>
    <row r="41" spans="1:19" ht="140.25">
      <c r="A41" s="19">
        <v>33</v>
      </c>
      <c r="B41" s="20" t="s">
        <v>486</v>
      </c>
      <c r="C41" s="20" t="s">
        <v>32</v>
      </c>
      <c r="D41" s="20" t="s">
        <v>417</v>
      </c>
      <c r="E41" s="20" t="s">
        <v>33</v>
      </c>
      <c r="F41" s="21" t="s">
        <v>34</v>
      </c>
      <c r="G41" s="21" t="s">
        <v>35</v>
      </c>
      <c r="H41" s="21" t="s">
        <v>36</v>
      </c>
      <c r="I41" s="21" t="s">
        <v>278</v>
      </c>
      <c r="J41" s="21">
        <v>458458</v>
      </c>
      <c r="K41" s="21">
        <v>458458</v>
      </c>
      <c r="L41" s="21">
        <v>25193.59</v>
      </c>
      <c r="M41" s="22">
        <f t="shared" si="1"/>
        <v>16422.488296296295</v>
      </c>
      <c r="N41" s="21" t="s">
        <v>279</v>
      </c>
      <c r="O41" s="23">
        <v>11</v>
      </c>
      <c r="P41" s="20" t="s">
        <v>163</v>
      </c>
      <c r="Q41" s="21">
        <v>11.25</v>
      </c>
      <c r="R41" s="21" t="s">
        <v>159</v>
      </c>
      <c r="S41" s="23" t="s">
        <v>186</v>
      </c>
    </row>
    <row r="42" spans="1:19" ht="140.25">
      <c r="A42" s="19">
        <v>34</v>
      </c>
      <c r="B42" s="20" t="s">
        <v>20</v>
      </c>
      <c r="C42" s="20" t="s">
        <v>21</v>
      </c>
      <c r="D42" s="20" t="s">
        <v>485</v>
      </c>
      <c r="E42" s="20" t="s">
        <v>22</v>
      </c>
      <c r="F42" s="21" t="s">
        <v>23</v>
      </c>
      <c r="G42" s="21" t="s">
        <v>24</v>
      </c>
      <c r="H42" s="21" t="s">
        <v>25</v>
      </c>
      <c r="I42" s="21" t="s">
        <v>26</v>
      </c>
      <c r="J42" s="21">
        <f>17300+602700</f>
        <v>620000</v>
      </c>
      <c r="K42" s="21">
        <v>602700</v>
      </c>
      <c r="L42" s="21">
        <v>34579.6</v>
      </c>
      <c r="M42" s="22">
        <f t="shared" si="1"/>
        <v>20491.614814814813</v>
      </c>
      <c r="N42" s="21" t="s">
        <v>27</v>
      </c>
      <c r="O42" s="23">
        <v>10</v>
      </c>
      <c r="P42" s="20" t="s">
        <v>28</v>
      </c>
      <c r="Q42" s="21">
        <v>11.25</v>
      </c>
      <c r="R42" s="21" t="s">
        <v>159</v>
      </c>
      <c r="S42" s="23" t="s">
        <v>186</v>
      </c>
    </row>
    <row r="43" spans="1:19" ht="140.25">
      <c r="A43" s="19">
        <v>35</v>
      </c>
      <c r="B43" s="20" t="s">
        <v>10</v>
      </c>
      <c r="C43" s="20" t="s">
        <v>11</v>
      </c>
      <c r="D43" s="20" t="s">
        <v>485</v>
      </c>
      <c r="E43" s="20" t="s">
        <v>12</v>
      </c>
      <c r="F43" s="21" t="s">
        <v>13</v>
      </c>
      <c r="G43" s="21" t="s">
        <v>14</v>
      </c>
      <c r="H43" s="21" t="s">
        <v>15</v>
      </c>
      <c r="I43" s="21" t="s">
        <v>16</v>
      </c>
      <c r="J43" s="21">
        <v>602700</v>
      </c>
      <c r="K43" s="21">
        <v>602700</v>
      </c>
      <c r="L43" s="21">
        <v>31818.45</v>
      </c>
      <c r="M43" s="22">
        <f t="shared" si="1"/>
        <v>18855.37777777778</v>
      </c>
      <c r="N43" s="21" t="s">
        <v>17</v>
      </c>
      <c r="O43" s="23">
        <v>10</v>
      </c>
      <c r="P43" s="20" t="s">
        <v>18</v>
      </c>
      <c r="Q43" s="21">
        <v>11.25</v>
      </c>
      <c r="R43" s="21" t="s">
        <v>159</v>
      </c>
      <c r="S43" s="23" t="s">
        <v>186</v>
      </c>
    </row>
    <row r="44" spans="1:19" ht="153">
      <c r="A44" s="19">
        <v>36</v>
      </c>
      <c r="B44" s="20" t="s">
        <v>4</v>
      </c>
      <c r="C44" s="20" t="s">
        <v>5</v>
      </c>
      <c r="D44" s="20" t="s">
        <v>485</v>
      </c>
      <c r="E44" s="20" t="s">
        <v>6</v>
      </c>
      <c r="F44" s="21" t="s">
        <v>7</v>
      </c>
      <c r="G44" s="21" t="s">
        <v>8</v>
      </c>
      <c r="H44" s="21" t="s">
        <v>305</v>
      </c>
      <c r="I44" s="21" t="s">
        <v>306</v>
      </c>
      <c r="J44" s="21">
        <v>629160</v>
      </c>
      <c r="K44" s="21">
        <v>629160</v>
      </c>
      <c r="L44" s="21">
        <v>643.11</v>
      </c>
      <c r="M44" s="22">
        <f t="shared" si="1"/>
        <v>399.50772727272727</v>
      </c>
      <c r="N44" s="21" t="s">
        <v>315</v>
      </c>
      <c r="O44" s="23">
        <v>10.25</v>
      </c>
      <c r="P44" s="20" t="s">
        <v>307</v>
      </c>
      <c r="Q44" s="21">
        <v>11</v>
      </c>
      <c r="R44" s="21" t="s">
        <v>159</v>
      </c>
      <c r="S44" s="23" t="s">
        <v>186</v>
      </c>
    </row>
    <row r="45" spans="1:19" ht="127.5">
      <c r="A45" s="19">
        <v>37</v>
      </c>
      <c r="B45" s="20" t="s">
        <v>52</v>
      </c>
      <c r="C45" s="20" t="s">
        <v>53</v>
      </c>
      <c r="D45" s="20" t="s">
        <v>51</v>
      </c>
      <c r="E45" s="20" t="s">
        <v>54</v>
      </c>
      <c r="F45" s="21" t="s">
        <v>55</v>
      </c>
      <c r="G45" s="21" t="s">
        <v>56</v>
      </c>
      <c r="H45" s="21" t="s">
        <v>57</v>
      </c>
      <c r="I45" s="21" t="s">
        <v>410</v>
      </c>
      <c r="J45" s="21">
        <f>1000+49000+415800</f>
        <v>465800</v>
      </c>
      <c r="K45" s="21">
        <v>415800</v>
      </c>
      <c r="L45" s="21">
        <v>4016.28</v>
      </c>
      <c r="M45" s="22">
        <f t="shared" si="1"/>
        <v>3094.023111111111</v>
      </c>
      <c r="N45" s="21" t="s">
        <v>280</v>
      </c>
      <c r="O45" s="23">
        <v>13</v>
      </c>
      <c r="P45" s="20" t="s">
        <v>281</v>
      </c>
      <c r="Q45" s="21">
        <v>11.25</v>
      </c>
      <c r="R45" s="21" t="s">
        <v>159</v>
      </c>
      <c r="S45" s="23" t="s">
        <v>186</v>
      </c>
    </row>
    <row r="46" spans="1:19" ht="140.25">
      <c r="A46" s="19">
        <v>38</v>
      </c>
      <c r="B46" s="20" t="s">
        <v>383</v>
      </c>
      <c r="C46" s="20" t="s">
        <v>19</v>
      </c>
      <c r="D46" s="20" t="s">
        <v>485</v>
      </c>
      <c r="E46" s="20" t="s">
        <v>430</v>
      </c>
      <c r="F46" s="21" t="s">
        <v>431</v>
      </c>
      <c r="G46" s="21" t="s">
        <v>432</v>
      </c>
      <c r="H46" s="21" t="s">
        <v>433</v>
      </c>
      <c r="I46" s="21" t="s">
        <v>434</v>
      </c>
      <c r="J46" s="21">
        <v>1078560</v>
      </c>
      <c r="K46" s="21">
        <v>1078560</v>
      </c>
      <c r="L46" s="21">
        <v>48003.28</v>
      </c>
      <c r="M46" s="22">
        <f t="shared" si="1"/>
        <v>29769.475968992247</v>
      </c>
      <c r="N46" s="21" t="s">
        <v>435</v>
      </c>
      <c r="O46" s="23">
        <v>10</v>
      </c>
      <c r="P46" s="20" t="s">
        <v>436</v>
      </c>
      <c r="Q46" s="21">
        <v>10.75</v>
      </c>
      <c r="R46" s="21" t="s">
        <v>159</v>
      </c>
      <c r="S46" s="23" t="s">
        <v>186</v>
      </c>
    </row>
    <row r="47" spans="1:19" ht="153">
      <c r="A47" s="19">
        <v>39</v>
      </c>
      <c r="B47" s="20" t="s">
        <v>359</v>
      </c>
      <c r="C47" s="20" t="s">
        <v>344</v>
      </c>
      <c r="D47" s="20" t="s">
        <v>485</v>
      </c>
      <c r="E47" s="20" t="s">
        <v>345</v>
      </c>
      <c r="F47" s="21" t="s">
        <v>346</v>
      </c>
      <c r="G47" s="21" t="s">
        <v>347</v>
      </c>
      <c r="H47" s="21" t="s">
        <v>348</v>
      </c>
      <c r="I47" s="21" t="s">
        <v>42</v>
      </c>
      <c r="J47" s="21">
        <v>585480</v>
      </c>
      <c r="K47" s="21">
        <v>585480</v>
      </c>
      <c r="L47" s="21">
        <v>28279.01</v>
      </c>
      <c r="M47" s="22">
        <f t="shared" si="1"/>
        <v>16757.93185185185</v>
      </c>
      <c r="N47" s="21" t="s">
        <v>44</v>
      </c>
      <c r="O47" s="23">
        <v>10</v>
      </c>
      <c r="P47" s="20" t="s">
        <v>43</v>
      </c>
      <c r="Q47" s="21">
        <v>11.25</v>
      </c>
      <c r="R47" s="21" t="s">
        <v>159</v>
      </c>
      <c r="S47" s="23" t="s">
        <v>186</v>
      </c>
    </row>
    <row r="48" spans="1:19" ht="140.25">
      <c r="A48" s="19">
        <v>40</v>
      </c>
      <c r="B48" s="20" t="s">
        <v>153</v>
      </c>
      <c r="C48" s="20" t="s">
        <v>154</v>
      </c>
      <c r="D48" s="20" t="s">
        <v>99</v>
      </c>
      <c r="E48" s="20" t="s">
        <v>155</v>
      </c>
      <c r="F48" s="21" t="s">
        <v>342</v>
      </c>
      <c r="G48" s="21" t="s">
        <v>156</v>
      </c>
      <c r="H48" s="21" t="s">
        <v>157</v>
      </c>
      <c r="I48" s="21" t="s">
        <v>158</v>
      </c>
      <c r="J48" s="21">
        <f>360+258600+392040</f>
        <v>651000</v>
      </c>
      <c r="K48" s="21">
        <v>392040</v>
      </c>
      <c r="L48" s="21">
        <v>12927.26</v>
      </c>
      <c r="M48" s="22">
        <f t="shared" si="1"/>
        <v>6224.236296296297</v>
      </c>
      <c r="N48" s="21" t="s">
        <v>343</v>
      </c>
      <c r="O48" s="23">
        <v>13</v>
      </c>
      <c r="P48" s="20" t="s">
        <v>175</v>
      </c>
      <c r="Q48" s="21">
        <v>18</v>
      </c>
      <c r="R48" s="21" t="s">
        <v>159</v>
      </c>
      <c r="S48" s="23" t="s">
        <v>186</v>
      </c>
    </row>
    <row r="49" spans="1:19" ht="153">
      <c r="A49" s="19">
        <v>41</v>
      </c>
      <c r="B49" s="20" t="s">
        <v>140</v>
      </c>
      <c r="C49" s="20" t="s">
        <v>141</v>
      </c>
      <c r="D49" s="20" t="s">
        <v>51</v>
      </c>
      <c r="E49" s="20" t="s">
        <v>142</v>
      </c>
      <c r="F49" s="21" t="s">
        <v>143</v>
      </c>
      <c r="G49" s="21" t="s">
        <v>144</v>
      </c>
      <c r="H49" s="21" t="s">
        <v>145</v>
      </c>
      <c r="I49" s="21" t="s">
        <v>146</v>
      </c>
      <c r="J49" s="21">
        <f>403920</f>
        <v>403920</v>
      </c>
      <c r="K49" s="21">
        <v>403920</v>
      </c>
      <c r="L49" s="21">
        <v>31462.67</v>
      </c>
      <c r="M49" s="22">
        <f t="shared" si="1"/>
        <v>15148.692962962963</v>
      </c>
      <c r="N49" s="21" t="s">
        <v>338</v>
      </c>
      <c r="O49" s="23">
        <v>13</v>
      </c>
      <c r="P49" s="20" t="s">
        <v>173</v>
      </c>
      <c r="Q49" s="21">
        <v>18</v>
      </c>
      <c r="R49" s="21" t="s">
        <v>159</v>
      </c>
      <c r="S49" s="23" t="s">
        <v>186</v>
      </c>
    </row>
    <row r="50" spans="1:20" ht="153">
      <c r="A50" s="19">
        <v>42</v>
      </c>
      <c r="B50" s="20" t="s">
        <v>437</v>
      </c>
      <c r="C50" s="20" t="s">
        <v>438</v>
      </c>
      <c r="D50" s="20" t="s">
        <v>485</v>
      </c>
      <c r="E50" s="20" t="s">
        <v>439</v>
      </c>
      <c r="F50" s="21" t="s">
        <v>440</v>
      </c>
      <c r="G50" s="21" t="s">
        <v>441</v>
      </c>
      <c r="H50" s="21" t="s">
        <v>443</v>
      </c>
      <c r="I50" s="21" t="s">
        <v>442</v>
      </c>
      <c r="J50" s="21">
        <f>47100+774900</f>
        <v>822000</v>
      </c>
      <c r="K50" s="21">
        <v>774900</v>
      </c>
      <c r="L50" s="21">
        <v>41386.46</v>
      </c>
      <c r="M50" s="22">
        <f t="shared" si="1"/>
        <v>25666.021705426356</v>
      </c>
      <c r="N50" s="21" t="s">
        <v>444</v>
      </c>
      <c r="O50" s="23">
        <v>10</v>
      </c>
      <c r="P50" s="20" t="s">
        <v>445</v>
      </c>
      <c r="Q50" s="21">
        <v>10.75</v>
      </c>
      <c r="R50" s="21" t="s">
        <v>159</v>
      </c>
      <c r="S50" s="23" t="s">
        <v>186</v>
      </c>
      <c r="T50" s="25"/>
    </row>
    <row r="51" spans="1:19" ht="140.25">
      <c r="A51" s="19">
        <v>43</v>
      </c>
      <c r="B51" s="20" t="s">
        <v>115</v>
      </c>
      <c r="C51" s="20" t="s">
        <v>116</v>
      </c>
      <c r="D51" s="20" t="s">
        <v>99</v>
      </c>
      <c r="E51" s="20" t="s">
        <v>117</v>
      </c>
      <c r="F51" s="21" t="s">
        <v>118</v>
      </c>
      <c r="G51" s="21" t="s">
        <v>119</v>
      </c>
      <c r="H51" s="21" t="s">
        <v>120</v>
      </c>
      <c r="I51" s="21" t="s">
        <v>121</v>
      </c>
      <c r="J51" s="21">
        <f>100+2900+554400</f>
        <v>557400</v>
      </c>
      <c r="K51" s="21">
        <v>554400</v>
      </c>
      <c r="L51" s="21">
        <v>10757.34</v>
      </c>
      <c r="M51" s="22">
        <f t="shared" si="1"/>
        <v>5179.460000000001</v>
      </c>
      <c r="N51" s="21" t="s">
        <v>269</v>
      </c>
      <c r="O51" s="23">
        <v>13</v>
      </c>
      <c r="P51" s="20" t="s">
        <v>171</v>
      </c>
      <c r="Q51" s="21">
        <v>18</v>
      </c>
      <c r="R51" s="21" t="s">
        <v>159</v>
      </c>
      <c r="S51" s="23" t="s">
        <v>186</v>
      </c>
    </row>
    <row r="52" spans="1:19" ht="127.5">
      <c r="A52" s="19">
        <v>44</v>
      </c>
      <c r="B52" s="20" t="s">
        <v>70</v>
      </c>
      <c r="C52" s="20" t="s">
        <v>3</v>
      </c>
      <c r="D52" s="20" t="s">
        <v>99</v>
      </c>
      <c r="E52" s="20" t="s">
        <v>71</v>
      </c>
      <c r="F52" s="21" t="s">
        <v>72</v>
      </c>
      <c r="G52" s="21" t="s">
        <v>73</v>
      </c>
      <c r="H52" s="21" t="s">
        <v>74</v>
      </c>
      <c r="I52" s="21" t="s">
        <v>75</v>
      </c>
      <c r="J52" s="21">
        <f>1000+1000+254100</f>
        <v>256100</v>
      </c>
      <c r="K52" s="21">
        <v>254100</v>
      </c>
      <c r="L52" s="21">
        <v>28776.34</v>
      </c>
      <c r="M52" s="22">
        <f t="shared" si="1"/>
        <v>22168.4397037037</v>
      </c>
      <c r="N52" s="21" t="s">
        <v>275</v>
      </c>
      <c r="O52" s="23">
        <v>13</v>
      </c>
      <c r="P52" s="20" t="s">
        <v>168</v>
      </c>
      <c r="Q52" s="21">
        <v>11.25</v>
      </c>
      <c r="R52" s="21" t="s">
        <v>159</v>
      </c>
      <c r="S52" s="23" t="s">
        <v>186</v>
      </c>
    </row>
    <row r="53" spans="1:19" ht="127.5">
      <c r="A53" s="19">
        <v>45</v>
      </c>
      <c r="B53" s="20" t="s">
        <v>220</v>
      </c>
      <c r="C53" s="20" t="s">
        <v>221</v>
      </c>
      <c r="D53" s="20" t="s">
        <v>485</v>
      </c>
      <c r="E53" s="20" t="s">
        <v>222</v>
      </c>
      <c r="F53" s="21" t="s">
        <v>223</v>
      </c>
      <c r="G53" s="21" t="s">
        <v>224</v>
      </c>
      <c r="H53" s="21" t="s">
        <v>225</v>
      </c>
      <c r="I53" s="21" t="s">
        <v>226</v>
      </c>
      <c r="J53" s="21">
        <f>784114+165886</f>
        <v>950000</v>
      </c>
      <c r="K53" s="21">
        <v>165886</v>
      </c>
      <c r="L53" s="21">
        <v>31465.41</v>
      </c>
      <c r="M53" s="22">
        <f t="shared" si="1"/>
        <v>20510.78577777778</v>
      </c>
      <c r="N53" s="21" t="s">
        <v>227</v>
      </c>
      <c r="O53" s="23">
        <v>11</v>
      </c>
      <c r="P53" s="20" t="s">
        <v>228</v>
      </c>
      <c r="Q53" s="21">
        <v>11.25</v>
      </c>
      <c r="R53" s="21" t="s">
        <v>159</v>
      </c>
      <c r="S53" s="23" t="s">
        <v>186</v>
      </c>
    </row>
    <row r="54" spans="1:19" ht="165.75">
      <c r="A54" s="19">
        <v>46</v>
      </c>
      <c r="B54" s="20" t="s">
        <v>472</v>
      </c>
      <c r="C54" s="20" t="s">
        <v>188</v>
      </c>
      <c r="D54" s="20" t="s">
        <v>417</v>
      </c>
      <c r="E54" s="20" t="s">
        <v>418</v>
      </c>
      <c r="F54" s="21" t="s">
        <v>419</v>
      </c>
      <c r="G54" s="21" t="s">
        <v>420</v>
      </c>
      <c r="H54" s="21" t="s">
        <v>421</v>
      </c>
      <c r="I54" s="21" t="s">
        <v>422</v>
      </c>
      <c r="J54" s="21">
        <f>48+300+509652</f>
        <v>510000</v>
      </c>
      <c r="K54" s="21">
        <v>509652</v>
      </c>
      <c r="L54" s="21">
        <v>17635.57</v>
      </c>
      <c r="M54" s="22">
        <f t="shared" si="1"/>
        <v>10777.292777777777</v>
      </c>
      <c r="N54" s="21" t="s">
        <v>333</v>
      </c>
      <c r="O54" s="21">
        <v>11</v>
      </c>
      <c r="P54" s="20" t="s">
        <v>160</v>
      </c>
      <c r="Q54" s="21">
        <v>12</v>
      </c>
      <c r="R54" s="21" t="s">
        <v>159</v>
      </c>
      <c r="S54" s="23" t="s">
        <v>186</v>
      </c>
    </row>
    <row r="55" spans="1:19" ht="140.25">
      <c r="A55" s="19">
        <v>47</v>
      </c>
      <c r="B55" s="20" t="s">
        <v>464</v>
      </c>
      <c r="C55" s="20" t="s">
        <v>465</v>
      </c>
      <c r="D55" s="20" t="s">
        <v>485</v>
      </c>
      <c r="E55" s="20" t="s">
        <v>466</v>
      </c>
      <c r="F55" s="21" t="s">
        <v>467</v>
      </c>
      <c r="G55" s="21" t="s">
        <v>468</v>
      </c>
      <c r="H55" s="21" t="s">
        <v>469</v>
      </c>
      <c r="I55" s="21" t="s">
        <v>470</v>
      </c>
      <c r="J55" s="21">
        <f>590000+350140</f>
        <v>940140</v>
      </c>
      <c r="K55" s="21">
        <v>350140</v>
      </c>
      <c r="L55" s="21">
        <v>5459.23</v>
      </c>
      <c r="M55" s="22">
        <f t="shared" si="1"/>
        <v>3235.099259259259</v>
      </c>
      <c r="N55" s="21" t="s">
        <v>471</v>
      </c>
      <c r="O55" s="23">
        <v>10</v>
      </c>
      <c r="P55" s="20" t="s">
        <v>390</v>
      </c>
      <c r="Q55" s="21">
        <v>11.25</v>
      </c>
      <c r="R55" s="21" t="s">
        <v>159</v>
      </c>
      <c r="S55" s="23" t="s">
        <v>186</v>
      </c>
    </row>
    <row r="56" spans="1:19" ht="140.25">
      <c r="A56" s="19">
        <v>48</v>
      </c>
      <c r="B56" s="20" t="s">
        <v>147</v>
      </c>
      <c r="C56" s="20" t="s">
        <v>148</v>
      </c>
      <c r="D56" s="20" t="s">
        <v>417</v>
      </c>
      <c r="E56" s="20" t="s">
        <v>149</v>
      </c>
      <c r="F56" s="21" t="s">
        <v>150</v>
      </c>
      <c r="G56" s="21" t="s">
        <v>151</v>
      </c>
      <c r="H56" s="21" t="s">
        <v>152</v>
      </c>
      <c r="I56" s="21" t="s">
        <v>362</v>
      </c>
      <c r="J56" s="21">
        <f>60+300+640640</f>
        <v>641000</v>
      </c>
      <c r="K56" s="21">
        <v>640640</v>
      </c>
      <c r="L56" s="21">
        <v>24507.32</v>
      </c>
      <c r="M56" s="22">
        <f t="shared" si="1"/>
        <v>14976.695555555556</v>
      </c>
      <c r="N56" s="21" t="s">
        <v>363</v>
      </c>
      <c r="O56" s="23">
        <v>11</v>
      </c>
      <c r="P56" s="20" t="s">
        <v>174</v>
      </c>
      <c r="Q56" s="21">
        <v>12</v>
      </c>
      <c r="R56" s="21" t="s">
        <v>159</v>
      </c>
      <c r="S56" s="23" t="s">
        <v>186</v>
      </c>
    </row>
    <row r="57" spans="1:19" ht="140.25">
      <c r="A57" s="19">
        <v>49</v>
      </c>
      <c r="B57" s="20" t="s">
        <v>45</v>
      </c>
      <c r="C57" s="20" t="s">
        <v>46</v>
      </c>
      <c r="D57" s="20" t="s">
        <v>485</v>
      </c>
      <c r="E57" s="20" t="s">
        <v>47</v>
      </c>
      <c r="F57" s="21" t="s">
        <v>48</v>
      </c>
      <c r="G57" s="21" t="s">
        <v>49</v>
      </c>
      <c r="H57" s="21" t="s">
        <v>193</v>
      </c>
      <c r="I57" s="21" t="s">
        <v>194</v>
      </c>
      <c r="J57" s="21">
        <f>1491757+57113+571130</f>
        <v>2120000</v>
      </c>
      <c r="K57" s="21">
        <v>571130</v>
      </c>
      <c r="L57" s="21">
        <v>123447.59</v>
      </c>
      <c r="M57" s="22">
        <f t="shared" si="1"/>
        <v>73154.1274074074</v>
      </c>
      <c r="N57" s="21" t="s">
        <v>195</v>
      </c>
      <c r="O57" s="23">
        <v>10</v>
      </c>
      <c r="P57" s="20" t="s">
        <v>196</v>
      </c>
      <c r="Q57" s="21">
        <v>11.25</v>
      </c>
      <c r="R57" s="21" t="s">
        <v>159</v>
      </c>
      <c r="S57" s="23" t="s">
        <v>186</v>
      </c>
    </row>
    <row r="58" spans="12:13" ht="12.75">
      <c r="L58" s="12" t="s">
        <v>185</v>
      </c>
      <c r="M58" s="18">
        <f>SUM(M9:M57)</f>
        <v>1082072.2326634359</v>
      </c>
    </row>
    <row r="59" ht="12.75">
      <c r="L59">
        <f>SUM(L9:L57)</f>
        <v>1775475.2200000004</v>
      </c>
    </row>
    <row r="61" spans="1:18" s="9" customFormat="1" ht="12.75">
      <c r="A61" s="8"/>
      <c r="B61" s="8"/>
      <c r="C61"/>
      <c r="D61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s="9" customFormat="1" ht="12.75">
      <c r="A62" s="8"/>
      <c r="B62" s="8" t="s">
        <v>177</v>
      </c>
      <c r="C62"/>
      <c r="D6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s="9" customFormat="1" ht="12.75">
      <c r="A63" s="8"/>
      <c r="B63" s="8" t="s">
        <v>178</v>
      </c>
      <c r="C63"/>
      <c r="D63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s="9" customFormat="1" ht="12.75">
      <c r="A64" s="8"/>
      <c r="B64" s="8" t="s">
        <v>179</v>
      </c>
      <c r="C64"/>
      <c r="D6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3:4" s="9" customFormat="1" ht="12.75">
      <c r="C65"/>
      <c r="D65"/>
    </row>
    <row r="66" spans="2:13" s="10" customFormat="1" ht="12.75">
      <c r="B66" t="s">
        <v>180</v>
      </c>
      <c r="C66"/>
      <c r="D66"/>
      <c r="E66"/>
      <c r="F66"/>
      <c r="G66"/>
      <c r="H66"/>
      <c r="I66"/>
      <c r="J66"/>
      <c r="K66" s="3" t="s">
        <v>181</v>
      </c>
      <c r="L66" t="s">
        <v>176</v>
      </c>
      <c r="M66"/>
    </row>
    <row r="67" spans="2:13" s="10" customFormat="1" ht="12.75">
      <c r="B67"/>
      <c r="C67"/>
      <c r="D67"/>
      <c r="E67"/>
      <c r="F67"/>
      <c r="G67"/>
      <c r="H67"/>
      <c r="I67"/>
      <c r="J67"/>
      <c r="K67"/>
      <c r="L67"/>
      <c r="M67"/>
    </row>
    <row r="68" spans="2:13" s="10" customFormat="1" ht="12.75">
      <c r="B68"/>
      <c r="C68"/>
      <c r="D68"/>
      <c r="E68"/>
      <c r="F68"/>
      <c r="G68"/>
      <c r="H68"/>
      <c r="I68"/>
      <c r="J68"/>
      <c r="K68"/>
      <c r="L68"/>
      <c r="M68"/>
    </row>
    <row r="69" spans="2:13" s="10" customFormat="1" ht="12.75">
      <c r="B69"/>
      <c r="C69"/>
      <c r="D69"/>
      <c r="E69"/>
      <c r="F69"/>
      <c r="G69"/>
      <c r="H69"/>
      <c r="I69"/>
      <c r="J69"/>
      <c r="K69"/>
      <c r="L69"/>
      <c r="M69"/>
    </row>
    <row r="70" spans="2:13" s="10" customFormat="1" ht="12.75">
      <c r="B70" t="s">
        <v>182</v>
      </c>
      <c r="C70"/>
      <c r="D70"/>
      <c r="E70"/>
      <c r="F70"/>
      <c r="G70"/>
      <c r="H70"/>
      <c r="I70"/>
      <c r="J70"/>
      <c r="K70" s="3" t="s">
        <v>181</v>
      </c>
      <c r="L70" t="s">
        <v>187</v>
      </c>
      <c r="M70"/>
    </row>
    <row r="71" spans="13:14" ht="12.75">
      <c r="M71"/>
      <c r="N71" t="s">
        <v>183</v>
      </c>
    </row>
    <row r="72" ht="12.75">
      <c r="M72"/>
    </row>
    <row r="73" spans="2:13" ht="12.75">
      <c r="B73" t="s">
        <v>184</v>
      </c>
      <c r="K73" s="3" t="s">
        <v>181</v>
      </c>
      <c r="L73" t="s">
        <v>176</v>
      </c>
      <c r="M73"/>
    </row>
    <row r="74" ht="12.75">
      <c r="M74"/>
    </row>
  </sheetData>
  <sheetProtection/>
  <mergeCells count="3">
    <mergeCell ref="B2:O2"/>
    <mergeCell ref="B3:O3"/>
    <mergeCell ref="B4:O4"/>
  </mergeCells>
  <printOptions/>
  <pageMargins left="0.53" right="0.17" top="0.4" bottom="0.54" header="0.28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Layout" zoomScale="89" zoomScaleNormal="90" zoomScalePageLayoutView="89" workbookViewId="0" topLeftCell="A1">
      <selection activeCell="E21" sqref="E21"/>
    </sheetView>
  </sheetViews>
  <sheetFormatPr defaultColWidth="9.00390625" defaultRowHeight="12.75"/>
  <cols>
    <col min="1" max="1" width="10.375" style="28" customWidth="1"/>
    <col min="2" max="2" width="47.00390625" style="28" customWidth="1"/>
    <col min="3" max="3" width="51.75390625" style="28" customWidth="1"/>
    <col min="4" max="6" width="9.125" style="28" customWidth="1"/>
    <col min="7" max="16384" width="9.125" style="28" customWidth="1"/>
  </cols>
  <sheetData>
    <row r="1" spans="1:3" ht="12.75" customHeight="1">
      <c r="A1" s="35" t="s">
        <v>492</v>
      </c>
      <c r="B1" s="35"/>
      <c r="C1" s="35"/>
    </row>
    <row r="2" spans="1:3" ht="12.75">
      <c r="A2" s="35"/>
      <c r="B2" s="35"/>
      <c r="C2" s="35"/>
    </row>
    <row r="3" spans="1:3" ht="52.5" customHeight="1">
      <c r="A3" s="35"/>
      <c r="B3" s="35"/>
      <c r="C3" s="35"/>
    </row>
    <row r="4" spans="1:3" ht="12.75" hidden="1">
      <c r="A4" s="35"/>
      <c r="B4" s="35"/>
      <c r="C4" s="35"/>
    </row>
    <row r="5" spans="1:3" ht="16.5" customHeight="1" hidden="1">
      <c r="A5" s="35"/>
      <c r="B5" s="35"/>
      <c r="C5" s="35"/>
    </row>
    <row r="6" spans="1:3" ht="12.75" customHeight="1">
      <c r="A6" s="29"/>
      <c r="B6" s="36" t="s">
        <v>493</v>
      </c>
      <c r="C6" s="36"/>
    </row>
    <row r="7" spans="1:3" ht="109.5" customHeight="1">
      <c r="A7" s="37" t="s">
        <v>494</v>
      </c>
      <c r="B7" s="37"/>
      <c r="C7" s="37"/>
    </row>
    <row r="8" spans="2:3" ht="12.75">
      <c r="B8" s="38"/>
      <c r="C8" s="38"/>
    </row>
    <row r="9" spans="2:3" ht="16.5" customHeight="1" hidden="1">
      <c r="B9" s="31"/>
      <c r="C9" s="32"/>
    </row>
    <row r="10" spans="1:3" ht="20.25" customHeight="1">
      <c r="A10" s="39" t="s">
        <v>393</v>
      </c>
      <c r="B10" s="39" t="s">
        <v>488</v>
      </c>
      <c r="C10" s="39" t="s">
        <v>491</v>
      </c>
    </row>
    <row r="11" spans="1:3" ht="31.5" customHeight="1">
      <c r="A11" s="40"/>
      <c r="B11" s="40"/>
      <c r="C11" s="40"/>
    </row>
    <row r="12" spans="1:3" ht="34.5" customHeight="1" hidden="1">
      <c r="A12" s="41"/>
      <c r="B12" s="41"/>
      <c r="C12" s="41"/>
    </row>
    <row r="13" spans="1:3" ht="15.75" thickBot="1">
      <c r="A13" s="30">
        <v>1</v>
      </c>
      <c r="B13" s="30">
        <v>2</v>
      </c>
      <c r="C13" s="30">
        <v>3</v>
      </c>
    </row>
    <row r="14" spans="1:3" ht="59.25" thickBot="1">
      <c r="A14" s="42">
        <v>1</v>
      </c>
      <c r="B14" s="43" t="s">
        <v>495</v>
      </c>
      <c r="C14" s="42" t="s">
        <v>503</v>
      </c>
    </row>
    <row r="15" spans="1:3" ht="59.25" thickBot="1">
      <c r="A15" s="44">
        <v>2</v>
      </c>
      <c r="B15" s="45" t="s">
        <v>489</v>
      </c>
      <c r="C15" s="42" t="s">
        <v>503</v>
      </c>
    </row>
    <row r="16" spans="1:3" ht="59.25" thickBot="1">
      <c r="A16" s="42">
        <v>3</v>
      </c>
      <c r="B16" s="45" t="s">
        <v>496</v>
      </c>
      <c r="C16" s="42" t="s">
        <v>503</v>
      </c>
    </row>
    <row r="17" spans="1:3" ht="59.25" thickBot="1">
      <c r="A17" s="42">
        <v>4</v>
      </c>
      <c r="B17" s="45" t="s">
        <v>497</v>
      </c>
      <c r="C17" s="42" t="s">
        <v>503</v>
      </c>
    </row>
    <row r="18" spans="1:3" ht="59.25" thickBot="1">
      <c r="A18" s="42">
        <v>5</v>
      </c>
      <c r="B18" s="45" t="s">
        <v>498</v>
      </c>
      <c r="C18" s="42" t="s">
        <v>503</v>
      </c>
    </row>
    <row r="19" spans="1:3" ht="58.5" customHeight="1" thickBot="1">
      <c r="A19" s="42">
        <v>6</v>
      </c>
      <c r="B19" s="45" t="s">
        <v>499</v>
      </c>
      <c r="C19" s="42" t="s">
        <v>503</v>
      </c>
    </row>
    <row r="20" spans="1:3" ht="38.25" customHeight="1">
      <c r="A20" s="42">
        <v>7</v>
      </c>
      <c r="B20" s="46" t="s">
        <v>490</v>
      </c>
      <c r="C20" s="42" t="s">
        <v>503</v>
      </c>
    </row>
    <row r="21" spans="1:3" ht="41.25" customHeight="1">
      <c r="A21" s="47">
        <v>8</v>
      </c>
      <c r="B21" s="49" t="s">
        <v>500</v>
      </c>
      <c r="C21" s="48" t="s">
        <v>503</v>
      </c>
    </row>
    <row r="22" spans="1:3" ht="60" customHeight="1">
      <c r="A22" s="47">
        <v>9</v>
      </c>
      <c r="B22" s="49" t="s">
        <v>501</v>
      </c>
      <c r="C22" s="48" t="s">
        <v>503</v>
      </c>
    </row>
    <row r="23" spans="1:3" ht="69.75" customHeight="1" thickBot="1">
      <c r="A23" s="42">
        <v>10</v>
      </c>
      <c r="B23" s="45" t="s">
        <v>502</v>
      </c>
      <c r="C23" s="42" t="s">
        <v>503</v>
      </c>
    </row>
    <row r="24" ht="36.75" customHeight="1"/>
    <row r="25" ht="35.25" customHeight="1"/>
    <row r="26" ht="34.5" customHeight="1"/>
    <row r="27" ht="37.5" customHeight="1"/>
    <row r="28" ht="31.5" customHeight="1"/>
    <row r="29" ht="36" customHeight="1"/>
    <row r="30" ht="35.25" customHeight="1"/>
    <row r="31" ht="30.75" customHeight="1"/>
    <row r="32" ht="35.25" customHeight="1"/>
    <row r="33" ht="33" customHeight="1"/>
    <row r="34" ht="32.25" customHeight="1"/>
    <row r="35" ht="30.75" customHeight="1"/>
    <row r="36" ht="35.25" customHeight="1"/>
    <row r="37" ht="31.5" customHeight="1"/>
    <row r="38" ht="33.75" customHeight="1"/>
    <row r="39" ht="30.75" customHeight="1"/>
    <row r="40" ht="33.75" customHeight="1"/>
    <row r="41" ht="33.75" customHeight="1"/>
    <row r="42" ht="33.75" customHeight="1"/>
    <row r="43" ht="35.25" customHeight="1"/>
    <row r="44" ht="30.75" customHeight="1"/>
    <row r="45" ht="31.5" customHeight="1"/>
    <row r="46" ht="33.75" customHeight="1"/>
    <row r="47" ht="45.75" customHeight="1" hidden="1"/>
    <row r="48" ht="30.75" customHeight="1"/>
    <row r="49" ht="34.5" customHeight="1"/>
    <row r="50" ht="33" customHeight="1"/>
    <row r="51" ht="34.5" customHeight="1"/>
    <row r="52" ht="33.75" customHeight="1"/>
    <row r="53" ht="33" customHeight="1"/>
    <row r="54" ht="37.5" customHeight="1"/>
    <row r="55" ht="34.5" customHeight="1"/>
    <row r="56" ht="35.25" customHeight="1"/>
    <row r="57" ht="36" customHeight="1"/>
    <row r="58" ht="33" customHeight="1"/>
    <row r="59" ht="35.25" customHeight="1"/>
    <row r="60" ht="33.75" customHeight="1"/>
    <row r="61" ht="36.75" customHeight="1"/>
    <row r="62" ht="39" customHeight="1"/>
    <row r="63" ht="33.75" customHeight="1"/>
    <row r="64" ht="39" customHeight="1"/>
    <row r="65" ht="42" customHeight="1"/>
    <row r="66" ht="39.75" customHeight="1"/>
    <row r="67" ht="34.5" customHeight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</sheetData>
  <sheetProtection/>
  <mergeCells count="7">
    <mergeCell ref="A1:C5"/>
    <mergeCell ref="B6:C6"/>
    <mergeCell ref="A7:C7"/>
    <mergeCell ref="B8:C8"/>
    <mergeCell ref="B10:B12"/>
    <mergeCell ref="A10:A12"/>
    <mergeCell ref="C10:C12"/>
  </mergeCells>
  <printOptions/>
  <pageMargins left="0" right="0.2755905511811024" top="0.3068820224719101" bottom="0.2362204724409449" header="0.35433070866141736" footer="0.35433070866141736"/>
  <pageSetup fitToHeight="0" fitToWidth="1" horizontalDpi="600" verticalDpi="600" orientation="landscape" paperSize="9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строительных программ Правительства ЛО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Витальевна</dc:creator>
  <cp:keywords/>
  <dc:description/>
  <cp:lastModifiedBy>Елена</cp:lastModifiedBy>
  <cp:lastPrinted>2019-08-29T08:50:42Z</cp:lastPrinted>
  <dcterms:created xsi:type="dcterms:W3CDTF">2008-06-05T05:39:32Z</dcterms:created>
  <dcterms:modified xsi:type="dcterms:W3CDTF">2022-12-15T11:50:48Z</dcterms:modified>
  <cp:category/>
  <cp:version/>
  <cp:contentType/>
  <cp:contentStatus/>
</cp:coreProperties>
</file>