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0" windowWidth="19020" windowHeight="7650" tabRatio="862" activeTab="14"/>
  </bookViews>
  <sheets>
    <sheet name="ДФК 721" sheetId="1" r:id="rId1"/>
    <sheet name="ДФК 704" sheetId="2" r:id="rId2"/>
    <sheet name="о-1" sheetId="3" r:id="rId3"/>
    <sheet name="о-2" sheetId="4" state="hidden" r:id="rId4"/>
    <sheet name="о-3" sheetId="5" r:id="rId5"/>
    <sheet name="о-3 ИСПР" sheetId="6" r:id="rId6"/>
    <sheet name="дфк 714" sheetId="7" r:id="rId7"/>
    <sheet name="доп обр 70570" sheetId="8" r:id="rId8"/>
    <sheet name="школы 70510" sheetId="9" r:id="rId9"/>
    <sheet name="сады 70490" sheetId="10" r:id="rId10"/>
    <sheet name="дфк 707 лето" sheetId="11" r:id="rId11"/>
    <sheet name="дфк 709 кадр потенц" sheetId="12" r:id="rId12"/>
    <sheet name="дфк 715 спорт село" sheetId="13" r:id="rId13"/>
    <sheet name="дфк 951 дост среда" sheetId="14" r:id="rId14"/>
    <sheet name="дфк 209 и 338 реновация" sheetId="15" r:id="rId15"/>
    <sheet name="дфк 706 кап ремонт Соснов ЦО" sheetId="16" r:id="rId16"/>
  </sheets>
  <definedNames>
    <definedName name="_xlnm.Print_Area" localSheetId="7">'доп обр 70570'!$A$1:$W$20</definedName>
    <definedName name="_xlnm.Print_Area" localSheetId="14">'дфк 209 и 338 реновация'!$A$1:$W$19</definedName>
    <definedName name="_xlnm.Print_Area" localSheetId="1">'ДФК 704'!$A$1:$R$26</definedName>
    <definedName name="_xlnm.Print_Area" localSheetId="15">'дфк 706 кап ремонт Соснов ЦО'!$A$1:$W$19</definedName>
    <definedName name="_xlnm.Print_Area" localSheetId="10">'дфк 707 лето'!$A$1:$W$29</definedName>
    <definedName name="_xlnm.Print_Area" localSheetId="11">'дфк 709 кадр потенц'!$A$1:$W$19</definedName>
    <definedName name="_xlnm.Print_Area" localSheetId="6">'дфк 714'!$A$1:$W$33</definedName>
    <definedName name="_xlnm.Print_Area" localSheetId="12">'дфк 715 спорт село'!$A$1:$W$19</definedName>
    <definedName name="_xlnm.Print_Area" localSheetId="0">'ДФК 721'!$A$1:$M$23</definedName>
    <definedName name="_xlnm.Print_Area" localSheetId="13">'дфк 951 дост среда'!$A$1:$W$19</definedName>
    <definedName name="_xlnm.Print_Area" localSheetId="2">'о-1'!$A$1:$W$30</definedName>
    <definedName name="_xlnm.Print_Area" localSheetId="4">'о-3'!$A$1:$P$26</definedName>
    <definedName name="_xlnm.Print_Area" localSheetId="5">'о-3 ИСПР'!$A$1:$P$22</definedName>
    <definedName name="_xlnm.Print_Area" localSheetId="9">'сады 70490'!$A$1:$W$21</definedName>
    <definedName name="_xlnm.Print_Area" localSheetId="8">'школы 70510'!$A$1:$W$25</definedName>
  </definedNames>
  <calcPr fullCalcOnLoad="1"/>
</workbook>
</file>

<file path=xl/sharedStrings.xml><?xml version="1.0" encoding="utf-8"?>
<sst xmlns="http://schemas.openxmlformats.org/spreadsheetml/2006/main" count="924" uniqueCount="184">
  <si>
    <t>ОТЧЕТ</t>
  </si>
  <si>
    <t>Периодичность:</t>
  </si>
  <si>
    <t>Единица измерения:</t>
  </si>
  <si>
    <t>Остаток неиспользованных средств на конец отчетного периода</t>
  </si>
  <si>
    <t>А</t>
  </si>
  <si>
    <t>Бокситогорский</t>
  </si>
  <si>
    <t>Волосовский</t>
  </si>
  <si>
    <t>…</t>
  </si>
  <si>
    <t>Главный распорядитель бюджетных средств:</t>
  </si>
  <si>
    <t>квартальная</t>
  </si>
  <si>
    <t>тыс. рублей</t>
  </si>
  <si>
    <t>3</t>
  </si>
  <si>
    <t>Итого</t>
  </si>
  <si>
    <t>план</t>
  </si>
  <si>
    <t>факт</t>
  </si>
  <si>
    <t>План</t>
  </si>
  <si>
    <t>Факт</t>
  </si>
  <si>
    <t>Поступило средств  с начала года</t>
  </si>
  <si>
    <t>на "01" ______________ 20___  года</t>
  </si>
  <si>
    <t>в том числе:</t>
  </si>
  <si>
    <t>Контингент учащихся</t>
  </si>
  <si>
    <t>Кассовый расход</t>
  </si>
  <si>
    <t>Остаток финансирования</t>
  </si>
  <si>
    <t>зарплата</t>
  </si>
  <si>
    <t>начисления</t>
  </si>
  <si>
    <t>книго- издательство</t>
  </si>
  <si>
    <t>учебные расходы</t>
  </si>
  <si>
    <t>ВСЕГО</t>
  </si>
  <si>
    <t>Наименование муниципального района (городского окурга)</t>
  </si>
  <si>
    <t>Количество классных руководителей</t>
  </si>
  <si>
    <t xml:space="preserve">Утверждено ассигнований </t>
  </si>
  <si>
    <t>средний размер вознаграждения за классное руководство</t>
  </si>
  <si>
    <t>всего</t>
  </si>
  <si>
    <t>в том числе на классное руководство</t>
  </si>
  <si>
    <t>вознаграждение за классное руководство с начислениями</t>
  </si>
  <si>
    <t>расходы на приобретение оборудования</t>
  </si>
  <si>
    <t xml:space="preserve">прочие </t>
  </si>
  <si>
    <t>1-4 классы</t>
  </si>
  <si>
    <t>5-9 классы</t>
  </si>
  <si>
    <t>10-11(12) классы</t>
  </si>
  <si>
    <t>о расходовании средств субвенций на реализацию программ начального общего, основного общего, среднего общего образования в  общеобразовательных организациях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</si>
  <si>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Отчет</t>
  </si>
  <si>
    <t>Наименование муниципального образования, района (городского округа)</t>
  </si>
  <si>
    <t>Индикаторы реализации программы</t>
  </si>
  <si>
    <t>Утверждено ассигнований на 20__ год</t>
  </si>
  <si>
    <t>Предусмотрено соглашением на 20__ год</t>
  </si>
  <si>
    <t>Профинансировано (перечислено средств в бюджет МО)</t>
  </si>
  <si>
    <t>Произведено расходов (кассовые расходы)</t>
  </si>
  <si>
    <t>Причины недоосвоения средств &lt;**&gt;</t>
  </si>
  <si>
    <t>Всего на год</t>
  </si>
  <si>
    <t>С начала года нарастающим итогом</t>
  </si>
  <si>
    <t>федеральный бюджет</t>
  </si>
  <si>
    <t>областной бюджет</t>
  </si>
  <si>
    <t>местный бюджет</t>
  </si>
  <si>
    <t>* Не заполняется по мероприятиям Адресной инвестиционной программы</t>
  </si>
  <si>
    <t>** Графа заполняется по итогам года в случае, если допущено недоосвоение выделенных средств.</t>
  </si>
  <si>
    <t>о расходовании средств субсидии на проведение мероприятий государственной программы*</t>
  </si>
  <si>
    <t>Плановая численность</t>
  </si>
  <si>
    <t>Фактическая численность воспитанников на отчетную дату</t>
  </si>
  <si>
    <t>Утверждено ассигнований</t>
  </si>
  <si>
    <t>Поступило средств</t>
  </si>
  <si>
    <t>воспитанники до 3 лет</t>
  </si>
  <si>
    <t>воспитанники от 3 до 7 лет</t>
  </si>
  <si>
    <t>4</t>
  </si>
  <si>
    <t>5</t>
  </si>
  <si>
    <t>6</t>
  </si>
  <si>
    <t>о расходовании средств субвенции на реализацию программ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</si>
  <si>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(форма о-1)</t>
  </si>
  <si>
    <t>(форма 068-13)</t>
  </si>
  <si>
    <t>(форма 068-14)</t>
  </si>
  <si>
    <t>Наименование органа исполнительной власти/главного распорядителя бюджетных средств</t>
  </si>
  <si>
    <t>Численность детей, имеющих право на меры социальной поддержки (чел.)</t>
  </si>
  <si>
    <t>Стоимость путевки</t>
  </si>
  <si>
    <t>Фактически приобретено путевок</t>
  </si>
  <si>
    <t>Плановые назначения (без учета МБТ в муниципальных образованиях)</t>
  </si>
  <si>
    <t>Всего, в т.ч.</t>
  </si>
  <si>
    <t>Исполнено на отчетную дату  (без учета МБТ в муниципальных образованиях)</t>
  </si>
  <si>
    <t>Наименование стационарного оздоровительного лагеря</t>
  </si>
  <si>
    <t>Наименование летней оздоровительной площадки</t>
  </si>
  <si>
    <t>Комитет общего и профессионального образования Ленинградской области</t>
  </si>
  <si>
    <t>дети работников других предприятий</t>
  </si>
  <si>
    <t>дети работников бюджетной сферы</t>
  </si>
  <si>
    <t>дети-сироты, дети в трудной жизненной ситуации</t>
  </si>
  <si>
    <t xml:space="preserve">прочие мероприятия по оздоровлению детей в летний период, в т.ч. </t>
  </si>
  <si>
    <t>Комитет по социальной защите населения Ленинградской области</t>
  </si>
  <si>
    <t>(форма о-2)</t>
  </si>
  <si>
    <t>дети, посещающие пришкольные (и др.) летние оздоровительные площадки</t>
  </si>
  <si>
    <t>о расходовании средств на проведение оздоровительной кампании детей в Ленинградской области</t>
  </si>
  <si>
    <t>(форма о-3)</t>
  </si>
  <si>
    <t>(указать наименование программы, подпрограммы)</t>
  </si>
  <si>
    <t>Информация о выполнении мероприятия (с указанием натуральных показателей и иной характеристики выполнения мероприятия)</t>
  </si>
  <si>
    <t>Наименование и код основного мероприятия программы</t>
  </si>
  <si>
    <t>Приложение 2 
к приказу Комитета финансов
Ленинградской области
от 18 июня 2015 года № 18-02/01-05-47</t>
  </si>
  <si>
    <t xml:space="preserve">Плановые назначения </t>
  </si>
  <si>
    <t xml:space="preserve">Исполнено на отчетную дату </t>
  </si>
  <si>
    <t>Приозерский</t>
  </si>
  <si>
    <t xml:space="preserve">Муниципальное казенное учреждение «Централизованная бухгалтерия комитета образования администрации муниципального образования Приозерский муниципальный район Ленинградской области» </t>
  </si>
  <si>
    <t>Утверждено ассигнований на 2015 год</t>
  </si>
  <si>
    <t>Предусмотрено соглашением на 2015 год</t>
  </si>
  <si>
    <t>1. Содержание муниципальных загородных стационарных детских оздоровительных лагерей Ленинградской области в каникулярное время"</t>
  </si>
  <si>
    <t>2. Проведение С-витаминизации третьих блюд в оздоровительных лагерях всех типов и видов</t>
  </si>
  <si>
    <t>(подпись)</t>
  </si>
  <si>
    <t>(расшифровка подписи)</t>
  </si>
  <si>
    <t>(должность)</t>
  </si>
  <si>
    <t>В.А.Хамылова</t>
  </si>
  <si>
    <t>Телефон: 8(81379)37-785</t>
  </si>
  <si>
    <t>Исполнитель</t>
  </si>
  <si>
    <t>рублей</t>
  </si>
  <si>
    <t>Телефон: 8(81379)37-785                    (должность)</t>
  </si>
  <si>
    <t>МКУ ДОЛ "Лесные зори"</t>
  </si>
  <si>
    <t xml:space="preserve">                      (подпись)</t>
  </si>
  <si>
    <t xml:space="preserve">      (расшифровка подписи)</t>
  </si>
  <si>
    <t>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</si>
  <si>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>В.А. Хамылова</t>
  </si>
  <si>
    <t xml:space="preserve">Руководитель планово- экономического отдела </t>
  </si>
  <si>
    <t>8-813-79-37785</t>
  </si>
  <si>
    <t>С-витаминизация</t>
  </si>
  <si>
    <t>телефон</t>
  </si>
  <si>
    <t>дети работников других предприятий, зарегистрированные в ЛО</t>
  </si>
  <si>
    <t>дети работников других предприятий, полная стоимость</t>
  </si>
  <si>
    <t>дети работников других предприятий, путевки приобретены в результате конкурсной процедуры</t>
  </si>
  <si>
    <t>дети работников других предприятий, зарегистрированные в СПб</t>
  </si>
  <si>
    <t>Приозерский МО</t>
  </si>
  <si>
    <t>Г.Ф.Тысячная</t>
  </si>
  <si>
    <t>1. Приобретение для муниципальных общеобразовательных организаций автобусов и микроавтобусов</t>
  </si>
  <si>
    <t>1. Проведение мероприятий по созданию условий для занятий физической культурой и спортом в общеобразовательных организациях, расположенных в сельской местности</t>
  </si>
  <si>
    <t>1. Проведение работ по приспособлению для доступа инвалидов (установка наклонного подъемника)</t>
  </si>
  <si>
    <t xml:space="preserve">(расшифровка подписи)
</t>
  </si>
  <si>
    <t>8 (81379) 37-785</t>
  </si>
  <si>
    <t>Кептя Т.В.</t>
  </si>
  <si>
    <t>Т.В. Кептя</t>
  </si>
  <si>
    <t>Начальник экономического отдела МКУ ЦБ КО</t>
  </si>
  <si>
    <t xml:space="preserve">       Т.В. Кептя</t>
  </si>
  <si>
    <t>Начальник экономического отдела  МКУ ЦБ КО</t>
  </si>
  <si>
    <t>Телефон: 8 (81379) 37-785</t>
  </si>
  <si>
    <t>ИТОГО</t>
  </si>
  <si>
    <t>Приозерский, содержание ДОЛ, в том числе:</t>
  </si>
  <si>
    <t>Все виды ЛОЛ</t>
  </si>
  <si>
    <t>Г.Ф. Тысячная</t>
  </si>
  <si>
    <t>о расходовании средств субсидии на реализацию в 2016 году мероприятий Ленинградской области по созданию в общеобразваотельных организациях, расположенных в сельской местности, условий для занятий физической культурой и спортом и о достигнутых значениях показателей результативности предоставления этой субсидии согласно Соглашению от «25» июля 2016 года № 147.</t>
  </si>
  <si>
    <t>о расходовании средств субсидии на реализацию в 2016 году мероприятий по созданию в общеобразовательных организациях условий для инклюзивного образования детей-инвалидов в рамках подпрограммы "Форимирование доступной среды жизнедеятельности для инвалидов в Ленинградской области на 2014-2020 годы государственной программы "Социальная поддержка отдельных категорий граждан в Ленинградской области" и о достигнутых значениях показателей результативности предоставления этой субсидии согласно Соглашению от «16» августа 2016 года  № 156/2016.</t>
  </si>
  <si>
    <t>Исполнитель  Начальник экономического отдела МКУ ЦБ КО</t>
  </si>
  <si>
    <t xml:space="preserve">                               (расшифровка подписи)</t>
  </si>
  <si>
    <t xml:space="preserve">           (подпись)</t>
  </si>
  <si>
    <t xml:space="preserve">          (подпись)</t>
  </si>
  <si>
    <t xml:space="preserve">                                (расшифровка подписи)</t>
  </si>
  <si>
    <t>2. Ремонтные работы в муниципальных общеобразовательных организациях.</t>
  </si>
  <si>
    <t>1. Реновация организаций общего образования</t>
  </si>
  <si>
    <t>на "01" января 2017 года</t>
  </si>
  <si>
    <t>о расходовании средств субсидии на реализацию в 2016 году средств субсидии на капитальный ремонт организаций общего образования, расположенных в сельской местности в рамках подпрограммы "Развитие начального общего, основного общего, среднего общего образования детей Ленинградской области" государственной программы Ленинградской области "Современное образование Лениннградской области" и о достигнутых значениях показателей результативности предоставления этой субсидии согласно Соглашению от «12» декабря 2016 года № 205.</t>
  </si>
  <si>
    <t>1. Капитальный ремонт организаций общего образования, расположенных в сельской местности</t>
  </si>
  <si>
    <t>о расходовании средств субсидии на реализацию в 2017 году реновацию организаций общего образования в рамках подпрограммы "Развитие начального общего, основного общего, среднего общего образования детей Ленинградской области" государственной программы Ленинградской области "Современное образование Лениннградской области" и о достигнутых значениях показателей результативности предоставления этой субсидии согласно Соглашению от «01» марта 2017 года № 109/17.</t>
  </si>
  <si>
    <t>Утверждено ассигнований на 2017 год</t>
  </si>
  <si>
    <t>Предусмотрено соглашением на 2017 год</t>
  </si>
  <si>
    <t>о расходовании средств субсидии на реализацию в 2017 году мероприятий на развитие кадрового потенциала системы дошкольного, общего и дополнительного образования детей в рамках подпрограммы "Развитие кадрового потенциала социальной сфера" государственной подпрограммы Ленинградской области "Современное образование Ленинградской области"согласно Соглашению от «07» февраля 2017 года  № 16/2017.</t>
  </si>
  <si>
    <t>1.Переподготовка педагогических (воспитатели) и руководящих (заведующие, заместители заведующих по учебно-воспитательной, (воспитательной. методической) работе работников муниципальных образовательных учреждений.</t>
  </si>
  <si>
    <t>2. Приобретение учебно-методических комплексов, развивающего игрового оборудования для создания на базе муниципальных образовательных организаций консультативных пунктов содействия семьям, воспитытвающим детей на дому</t>
  </si>
  <si>
    <t>1. Оснащение современным игровым и развивающим оборудованием групповыхх помещений для детей дошкольного возраста, спортивных и музыкальных залов в организациях, реализующих основную общеобразовательную программу дошкольного образования и (или) присмотр и уход за детьми дошкольного возраста</t>
  </si>
  <si>
    <t>о расходовании средств субсидии на реализацию в 2017 году мероприятия "Организация отдыха и оздоровления детей и подростков в каникулярное время в рамках подпрограммы "Развитие системы отдыха, оздоровления, занятости детей, подростков и молодежи, в том числе детей, находящихся в трудной жизненной ситуации" государственной программы Ленинградской области "Современное образование Ленинградской области" и о достигнутых значениях показателей результативности предоставления этой субсидии согласно Соглашению от «10» февраля 2017 года  № 25/17.</t>
  </si>
  <si>
    <t>1. Организация электронного и дистанционного обучения детей-инвалидов, обучающихся в муниципальных общеобразовательных организациях</t>
  </si>
  <si>
    <t>2. Подключение рабочих мест детей-инвалидов к сети "Интернет", оплата услуг связи</t>
  </si>
  <si>
    <t>3. Техническое сопровождение электронного и дистанционного обучения по адресам проживания</t>
  </si>
  <si>
    <t>о расходовании средств субсидии на реализацию в 2017 году мероприятий "Организация электронного и дистанционного обучения детей-инвалидов, обучающихся в муниципальных общеобразовательных органнизациях", "Подключение рабочих мест детей-инвалидов к сети "Интернет", оплата услуг связи", "Техническое сопровождение электроннного и дистанционного обучение по адресам проживания детей-инвалидов" основного мероприятия "Развитие инфраструктуры общего образования" подпрограммы "Развитие начального, общего, основного общего и среднего общего образования детей в Ленинградской области" государственной программы Ленинградской области "Современное образование Ленинградской области" и о достигнутых значениях показателей результативности предоставления этой субсидии согласно Соглашению от «15» февраля 2017 года № 55/17.</t>
  </si>
  <si>
    <t>на "01" июля 2017 года</t>
  </si>
  <si>
    <t>Расходование средств предусмотрено в 3-4 кв. после проведения процедур в соответствии с 44-ФЗ и предоставления подтверждающих документов для оплаты подключения рабочих мест к сети Интернет.</t>
  </si>
  <si>
    <t>х</t>
  </si>
  <si>
    <t>Примечание: по категории дети работников других предприятий был возврат стоимости путевки в размере 6600,00 руб.</t>
  </si>
  <si>
    <t>С.Б. Смирнов</t>
  </si>
  <si>
    <t>на "01" октября 2017 года</t>
  </si>
  <si>
    <t>1. Ремонтные работы в муниципальных образовательных организациях дополнительного образования.</t>
  </si>
  <si>
    <t>2. Организация инновационной деятельности по апробации инновационной программы развития дополнительного образования детей</t>
  </si>
  <si>
    <t>о расходовании средств субсидии на реализацию в 2017 году мероприятий "Развитие инфраструктуры дошкольного образования", "Развитие инфраструктуры общего образования", "Развитие инфраструктуры дополнительного образования" государственной программы Ленинградской области "Современное образование Ленинградской области" (на ремонтные работы) по дополнительному образованию.</t>
  </si>
  <si>
    <t>о расходовании средств субсидии на реализацию в 2017 году мероприятий государственной программы Ленинградской области "Современное образование Ленинградской области": "Развитие инфраструктуры дошкольного образования"; "Развитие инфраструкктуры общего образования" подпрограмма "Развитие начального общего, основного общего, среднего общего образования детей Ленинградской области" по дошкольному образованию.</t>
  </si>
  <si>
    <t>3. Ремонтные работы в муниципальных дошкольных образовательных организациях.</t>
  </si>
  <si>
    <t>о расходовании средств субсидии на реализацию в 2017 году мероприятия "Развитие инфраструктуры общего образования" по общему образованию.</t>
  </si>
  <si>
    <t>3. 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внедряющих федеральные государственные стандарты начального общего, основного общего, среднего общего образования</t>
  </si>
  <si>
    <t>4. 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реализующих образовательные программы профильного обучения</t>
  </si>
  <si>
    <t>5. Организация электронного и дистанционного обучения детей-инвалидов, обучающихся в муниципальных общеобразовательных организациях</t>
  </si>
  <si>
    <t>6. Подключение рабочих мест детей-инвалидов к сети "Интернет", оплата услуг связи</t>
  </si>
  <si>
    <t>7. Техническое сопровождение электронного и дистанционного обучения по адресам проживания</t>
  </si>
  <si>
    <t>на "01" января 2018 года</t>
  </si>
  <si>
    <t>Средства по местному бюджету не освоены в полном объеме  по причине непредоставления отчетов об оплате проезда к месту обучения и обратно  работниками образовательных орагниазций.</t>
  </si>
  <si>
    <t>Средства по местному бюджету не освоены в полном объеме по причине непредоставления отчетов об оплате услуг по предоставлению доступа к сети Интернет родителями детей-инвалидов.</t>
  </si>
  <si>
    <t>Средства местного бюджета не израсходованы в полном объеме по причине возникновения экономии в результате проведения процедур в соответствии с 44-ФЗ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</si>
</sst>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800]dddd\,\ mmmm\ dd\,\ yyyy"/>
    <numFmt numFmtId="174" formatCode="#,##0.0"/>
    <numFmt numFmtId="175" formatCode="?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color indexed="9"/>
      <name val="Times New Roman"/>
      <family val="1"/>
    </font>
    <font>
      <sz val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raditional Arabic"/>
      <family val="1"/>
    </font>
    <font>
      <sz val="8"/>
      <name val="Arial"/>
      <family val="2"/>
    </font>
    <font>
      <sz val="8"/>
      <color indexed="8"/>
      <name val="MS Sans Serif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11" xfId="53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3" fillId="0" borderId="0" xfId="53" applyFont="1" applyFill="1" applyAlignment="1">
      <alignment vertical="top" wrapText="1"/>
      <protection/>
    </xf>
    <xf numFmtId="0" fontId="5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Border="1" applyAlignment="1">
      <alignment horizontal="left"/>
      <protection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 horizontal="center" vertical="center" wrapText="1"/>
      <protection/>
    </xf>
    <xf numFmtId="173" fontId="5" fillId="0" borderId="0" xfId="53" applyNumberFormat="1" applyFont="1" applyBorder="1" applyAlignment="1">
      <alignment vertical="center" wrapText="1"/>
      <protection/>
    </xf>
    <xf numFmtId="173" fontId="7" fillId="0" borderId="0" xfId="53" applyNumberFormat="1" applyFont="1" applyAlignment="1">
      <alignment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173" fontId="3" fillId="0" borderId="11" xfId="53" applyNumberFormat="1" applyFont="1" applyBorder="1" applyAlignment="1">
      <alignment horizontal="left"/>
      <protection/>
    </xf>
    <xf numFmtId="173" fontId="3" fillId="0" borderId="11" xfId="53" applyNumberFormat="1" applyFont="1" applyBorder="1" applyAlignment="1">
      <alignment horizontal="left" wrapText="1"/>
      <protection/>
    </xf>
    <xf numFmtId="173" fontId="3" fillId="0" borderId="11" xfId="53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53" applyFont="1" applyFill="1" applyAlignment="1">
      <alignment vertical="top"/>
      <protection/>
    </xf>
    <xf numFmtId="173" fontId="3" fillId="0" borderId="0" xfId="53" applyNumberFormat="1" applyFont="1" applyBorder="1" applyAlignment="1">
      <alignment horizontal="left" vertical="center" wrapText="1"/>
      <protection/>
    </xf>
    <xf numFmtId="173" fontId="3" fillId="0" borderId="0" xfId="53" applyNumberFormat="1" applyFont="1" applyBorder="1" applyAlignment="1">
      <alignment horizontal="left" wrapText="1"/>
      <protection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0" xfId="53" applyFont="1">
      <alignment/>
      <protection/>
    </xf>
    <xf numFmtId="0" fontId="5" fillId="0" borderId="0" xfId="53" applyFont="1" applyAlignment="1">
      <alignment horizontal="left" vertical="center" indent="3"/>
      <protection/>
    </xf>
    <xf numFmtId="0" fontId="5" fillId="0" borderId="0" xfId="53" applyFont="1" applyAlignment="1">
      <alignment vertical="center"/>
      <protection/>
    </xf>
    <xf numFmtId="174" fontId="3" fillId="0" borderId="0" xfId="53" applyNumberFormat="1" applyFont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justify" vertic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left" vertical="center" indent="3"/>
      <protection/>
    </xf>
    <xf numFmtId="0" fontId="10" fillId="0" borderId="11" xfId="53" applyFont="1" applyBorder="1">
      <alignment/>
      <protection/>
    </xf>
    <xf numFmtId="0" fontId="3" fillId="0" borderId="0" xfId="53" applyFont="1" applyBorder="1" applyAlignment="1">
      <alignment vertical="center" wrapText="1"/>
      <protection/>
    </xf>
    <xf numFmtId="0" fontId="8" fillId="0" borderId="11" xfId="53" applyFont="1" applyBorder="1" applyAlignment="1">
      <alignment/>
      <protection/>
    </xf>
    <xf numFmtId="0" fontId="8" fillId="0" borderId="11" xfId="53" applyFont="1" applyBorder="1" applyAlignment="1">
      <alignment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top" wrapText="1"/>
      <protection/>
    </xf>
    <xf numFmtId="0" fontId="4" fillId="0" borderId="11" xfId="53" applyFont="1" applyBorder="1" applyAlignment="1">
      <alignment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3" fillId="0" borderId="11" xfId="53" applyFont="1" applyBorder="1" applyAlignment="1">
      <alignment/>
      <protection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/>
    </xf>
    <xf numFmtId="173" fontId="3" fillId="0" borderId="14" xfId="53" applyNumberFormat="1" applyFont="1" applyBorder="1" applyAlignment="1">
      <alignment horizontal="left"/>
      <protection/>
    </xf>
    <xf numFmtId="0" fontId="13" fillId="0" borderId="14" xfId="0" applyFont="1" applyBorder="1" applyAlignment="1">
      <alignment/>
    </xf>
    <xf numFmtId="4" fontId="3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vertical="center" wrapText="1"/>
      <protection/>
    </xf>
    <xf numFmtId="0" fontId="3" fillId="0" borderId="0" xfId="53" applyFont="1" applyAlignment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top"/>
    </xf>
    <xf numFmtId="0" fontId="3" fillId="0" borderId="15" xfId="53" applyFont="1" applyBorder="1" applyAlignment="1">
      <alignment horizontal="center" vertical="center" wrapText="1"/>
      <protection/>
    </xf>
    <xf numFmtId="4" fontId="3" fillId="0" borderId="15" xfId="53" applyNumberFormat="1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" fontId="3" fillId="0" borderId="10" xfId="53" applyNumberFormat="1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53" applyNumberFormat="1" applyFont="1" applyFill="1" applyBorder="1" applyAlignment="1">
      <alignment horizontal="center" vertical="top" wrapText="1"/>
      <protection/>
    </xf>
    <xf numFmtId="1" fontId="3" fillId="0" borderId="10" xfId="53" applyNumberFormat="1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4" fontId="3" fillId="34" borderId="10" xfId="53" applyNumberFormat="1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4" fontId="13" fillId="0" borderId="15" xfId="0" applyNumberFormat="1" applyFont="1" applyBorder="1" applyAlignment="1">
      <alignment/>
    </xf>
    <xf numFmtId="0" fontId="47" fillId="0" borderId="0" xfId="0" applyFont="1" applyAlignment="1">
      <alignment/>
    </xf>
    <xf numFmtId="0" fontId="14" fillId="0" borderId="16" xfId="0" applyFont="1" applyBorder="1" applyAlignment="1">
      <alignment horizontal="right"/>
    </xf>
    <xf numFmtId="4" fontId="14" fillId="0" borderId="17" xfId="0" applyNumberFormat="1" applyFont="1" applyFill="1" applyBorder="1" applyAlignment="1">
      <alignment/>
    </xf>
    <xf numFmtId="4" fontId="14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3" fillId="0" borderId="20" xfId="0" applyFont="1" applyBorder="1" applyAlignment="1">
      <alignment/>
    </xf>
    <xf numFmtId="49" fontId="13" fillId="0" borderId="19" xfId="0" applyNumberFormat="1" applyFont="1" applyBorder="1" applyAlignment="1">
      <alignment horizontal="right" wrapText="1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/>
    </xf>
    <xf numFmtId="0" fontId="14" fillId="0" borderId="23" xfId="0" applyFont="1" applyBorder="1" applyAlignment="1">
      <alignment wrapText="1"/>
    </xf>
    <xf numFmtId="4" fontId="14" fillId="0" borderId="13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horizontal="left" vertical="center" wrapText="1"/>
      <protection/>
    </xf>
    <xf numFmtId="4" fontId="13" fillId="34" borderId="10" xfId="0" applyNumberFormat="1" applyFont="1" applyFill="1" applyBorder="1" applyAlignment="1">
      <alignment/>
    </xf>
    <xf numFmtId="4" fontId="13" fillId="34" borderId="15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/>
    </xf>
    <xf numFmtId="4" fontId="14" fillId="34" borderId="13" xfId="0" applyNumberFormat="1" applyFont="1" applyFill="1" applyBorder="1" applyAlignment="1">
      <alignment/>
    </xf>
    <xf numFmtId="0" fontId="3" fillId="34" borderId="12" xfId="53" applyFont="1" applyFill="1" applyBorder="1" applyAlignment="1">
      <alignment vertical="center" wrapText="1"/>
      <protection/>
    </xf>
    <xf numFmtId="0" fontId="3" fillId="34" borderId="13" xfId="53" applyFont="1" applyFill="1" applyBorder="1" applyAlignment="1">
      <alignment vertical="center" wrapText="1"/>
      <protection/>
    </xf>
    <xf numFmtId="0" fontId="5" fillId="34" borderId="0" xfId="53" applyFont="1" applyFill="1">
      <alignment/>
      <protection/>
    </xf>
    <xf numFmtId="0" fontId="2" fillId="34" borderId="0" xfId="53" applyFill="1">
      <alignment/>
      <protection/>
    </xf>
    <xf numFmtId="4" fontId="4" fillId="34" borderId="10" xfId="0" applyNumberFormat="1" applyFont="1" applyFill="1" applyBorder="1" applyAlignment="1">
      <alignment horizontal="center" vertical="center"/>
    </xf>
    <xf numFmtId="3" fontId="3" fillId="34" borderId="10" xfId="53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2" fontId="4" fillId="0" borderId="28" xfId="57" applyNumberFormat="1" applyFont="1" applyBorder="1" applyAlignment="1">
      <alignment horizontal="center" vertical="center" wrapText="1"/>
      <protection/>
    </xf>
    <xf numFmtId="173" fontId="3" fillId="0" borderId="14" xfId="53" applyNumberFormat="1" applyFont="1" applyFill="1" applyBorder="1" applyAlignment="1">
      <alignment horizontal="left" vertical="center" wrapText="1"/>
      <protection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right"/>
    </xf>
    <xf numFmtId="0" fontId="4" fillId="0" borderId="29" xfId="53" applyFont="1" applyBorder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30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3" fillId="0" borderId="0" xfId="53" applyNumberFormat="1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3" fontId="4" fillId="0" borderId="28" xfId="53" applyNumberFormat="1" applyFont="1" applyBorder="1" applyAlignment="1">
      <alignment horizontal="center" vertical="center" wrapText="1"/>
      <protection/>
    </xf>
    <xf numFmtId="173" fontId="4" fillId="0" borderId="0" xfId="53" applyNumberFormat="1" applyFont="1" applyAlignment="1">
      <alignment horizontal="center" vertical="center" wrapText="1"/>
      <protection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33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 vertical="center"/>
      <protection/>
    </xf>
    <xf numFmtId="173" fontId="3" fillId="0" borderId="14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4" fillId="35" borderId="28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/>
    </xf>
    <xf numFmtId="173" fontId="3" fillId="0" borderId="14" xfId="53" applyNumberFormat="1" applyFont="1" applyBorder="1" applyAlignment="1">
      <alignment horizontal="left" vertical="center" wrapText="1"/>
      <protection/>
    </xf>
    <xf numFmtId="0" fontId="4" fillId="34" borderId="28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right" vertical="center" wrapText="1"/>
      <protection/>
    </xf>
    <xf numFmtId="0" fontId="4" fillId="0" borderId="28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19050</xdr:rowOff>
    </xdr:from>
    <xdr:to>
      <xdr:col>20</xdr:col>
      <xdr:colOff>0</xdr:colOff>
      <xdr:row>22</xdr:row>
      <xdr:rowOff>57150</xdr:rowOff>
    </xdr:to>
    <xdr:grpSp>
      <xdr:nvGrpSpPr>
        <xdr:cNvPr id="1" name="Группа 190"/>
        <xdr:cNvGrpSpPr>
          <a:grpSpLocks/>
        </xdr:cNvGrpSpPr>
      </xdr:nvGrpSpPr>
      <xdr:grpSpPr>
        <a:xfrm>
          <a:off x="114300" y="4429125"/>
          <a:ext cx="15106650" cy="1571625"/>
          <a:chOff x="209550" y="2095498"/>
          <a:chExt cx="7942740" cy="1419187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4013"/>
            <a:ext cx="1652090" cy="18910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6006" y="2327890"/>
            <a:ext cx="687047" cy="19797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65934" y="2284605"/>
            <a:ext cx="957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5417" y="2869665"/>
            <a:ext cx="2924914" cy="223522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"09"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7793" y="2310505"/>
            <a:ext cx="895544" cy="15469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 flipV="1">
            <a:off x="2278634" y="2284605"/>
            <a:ext cx="740661" cy="8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295304" y="2095498"/>
            <a:ext cx="2615147" cy="2668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планово-экономического отдела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4605857" y="2362305"/>
            <a:ext cx="5659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5418002" y="2379335"/>
            <a:ext cx="444793" cy="8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77"/>
          <xdr:cNvSpPr>
            <a:spLocks/>
          </xdr:cNvSpPr>
        </xdr:nvSpPr>
        <xdr:spPr>
          <a:xfrm>
            <a:off x="6724582" y="2310505"/>
            <a:ext cx="1427708" cy="1635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1216292" y="2611727"/>
            <a:ext cx="355438" cy="1635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3871153" y="2602857"/>
            <a:ext cx="1397922" cy="189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4" name="275"/>
          <xdr:cNvSpPr>
            <a:spLocks/>
          </xdr:cNvSpPr>
        </xdr:nvSpPr>
        <xdr:spPr>
          <a:xfrm flipV="1">
            <a:off x="4572100" y="2792319"/>
            <a:ext cx="4765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273"/>
          <xdr:cNvSpPr>
            <a:spLocks/>
          </xdr:cNvSpPr>
        </xdr:nvSpPr>
        <xdr:spPr>
          <a:xfrm>
            <a:off x="4542315" y="2783449"/>
            <a:ext cx="490464" cy="1376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278"/>
          <xdr:cNvSpPr>
            <a:spLocks/>
          </xdr:cNvSpPr>
        </xdr:nvSpPr>
        <xdr:spPr>
          <a:xfrm flipV="1">
            <a:off x="5141992" y="2792319"/>
            <a:ext cx="696975" cy="8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277"/>
          <xdr:cNvSpPr>
            <a:spLocks/>
          </xdr:cNvSpPr>
        </xdr:nvSpPr>
        <xdr:spPr>
          <a:xfrm>
            <a:off x="5118163" y="2792319"/>
            <a:ext cx="766474" cy="1635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267"/>
          <xdr:cNvSpPr>
            <a:spLocks/>
          </xdr:cNvSpPr>
        </xdr:nvSpPr>
        <xdr:spPr>
          <a:xfrm>
            <a:off x="239335" y="3273778"/>
            <a:ext cx="881644" cy="1117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9" name="273"/>
          <xdr:cNvSpPr>
            <a:spLocks/>
          </xdr:cNvSpPr>
        </xdr:nvSpPr>
        <xdr:spPr>
          <a:xfrm>
            <a:off x="2288562" y="3377024"/>
            <a:ext cx="696975" cy="12914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1476417" y="3377024"/>
            <a:ext cx="736689" cy="1376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1" name="275"/>
          <xdr:cNvSpPr>
            <a:spLocks/>
          </xdr:cNvSpPr>
        </xdr:nvSpPr>
        <xdr:spPr>
          <a:xfrm flipV="1">
            <a:off x="910497" y="3325578"/>
            <a:ext cx="2803787" cy="8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0</xdr:rowOff>
    </xdr:from>
    <xdr:to>
      <xdr:col>21</xdr:col>
      <xdr:colOff>38100</xdr:colOff>
      <xdr:row>31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10753725"/>
          <a:ext cx="15878175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5541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62917" y="2325735"/>
            <a:ext cx="678560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2521" y="2300297"/>
            <a:ext cx="10356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27" y="2873235"/>
            <a:ext cx="2920295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5557" y="2308515"/>
            <a:ext cx="1453042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3191" y="2300297"/>
            <a:ext cx="877509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12483" y="1975084"/>
            <a:ext cx="1964627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Начальник экономического отдела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8750" y="2308515"/>
            <a:ext cx="1087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87118" y="2308515"/>
            <a:ext cx="8100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4956" y="2607899"/>
            <a:ext cx="344609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4858" y="2599681"/>
            <a:ext cx="929023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16513" y="2770701"/>
            <a:ext cx="10604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7962" y="2779311"/>
            <a:ext cx="898826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13763" y="2762091"/>
            <a:ext cx="7762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40933" y="2787921"/>
            <a:ext cx="873957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2592" y="3386688"/>
            <a:ext cx="834877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6315" y="3386688"/>
            <a:ext cx="1422844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8107" y="3300982"/>
            <a:ext cx="24850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114300</xdr:rowOff>
    </xdr:from>
    <xdr:to>
      <xdr:col>21</xdr:col>
      <xdr:colOff>38100</xdr:colOff>
      <xdr:row>31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7877175"/>
          <a:ext cx="15687675" cy="1790700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8143"/>
            <a:ext cx="1392647" cy="19998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48706" y="2324952"/>
            <a:ext cx="685665" cy="183152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2521" y="2299906"/>
            <a:ext cx="10391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27" y="2874409"/>
            <a:ext cx="2920295" cy="21641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5557" y="2308124"/>
            <a:ext cx="1445937" cy="14988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3191" y="2299906"/>
            <a:ext cx="879286" cy="8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8930" y="1975084"/>
            <a:ext cx="1971732" cy="4829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1644" y="2308124"/>
            <a:ext cx="10995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6000" y="2308124"/>
            <a:ext cx="8029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4956" y="2607899"/>
            <a:ext cx="353491" cy="16671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3082" y="2599681"/>
            <a:ext cx="927247" cy="20819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09408" y="2774615"/>
            <a:ext cx="10782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6186" y="2782833"/>
            <a:ext cx="905931" cy="1330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8434" y="2766005"/>
            <a:ext cx="7815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5604" y="2791051"/>
            <a:ext cx="879286" cy="25829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7921" y="3382383"/>
            <a:ext cx="836654" cy="1248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2763" y="3382383"/>
            <a:ext cx="1431726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23436" y="3299025"/>
            <a:ext cx="24797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28575</xdr:rowOff>
    </xdr:from>
    <xdr:to>
      <xdr:col>21</xdr:col>
      <xdr:colOff>38100</xdr:colOff>
      <xdr:row>30</xdr:row>
      <xdr:rowOff>57150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9201150"/>
          <a:ext cx="15344775" cy="191452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5188"/>
            <a:ext cx="1385541" cy="19489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4035" y="2325735"/>
            <a:ext cx="683889" cy="179239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197192" y="2302254"/>
            <a:ext cx="1044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3303" y="2870887"/>
            <a:ext cx="2923847" cy="2179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9110" y="2310081"/>
            <a:ext cx="1445937" cy="14793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1415" y="2302254"/>
            <a:ext cx="877509" cy="78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1825" y="1975084"/>
            <a:ext cx="1975285" cy="4829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5197" y="2310081"/>
            <a:ext cx="10942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85342" y="2310081"/>
            <a:ext cx="8117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1403" y="2605942"/>
            <a:ext cx="353491" cy="1635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6634" y="2598115"/>
            <a:ext cx="925471" cy="2101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12960" y="2769527"/>
            <a:ext cx="1071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9738" y="2777354"/>
            <a:ext cx="904155" cy="1401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3105" y="2761700"/>
            <a:ext cx="785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7381" y="2785181"/>
            <a:ext cx="877509" cy="26494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0816" y="3384731"/>
            <a:ext cx="833101" cy="12445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0986" y="3384731"/>
            <a:ext cx="1433502" cy="15575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4554" y="3299025"/>
            <a:ext cx="24868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21</xdr:col>
      <xdr:colOff>38100</xdr:colOff>
      <xdr:row>30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7724775"/>
          <a:ext cx="15259050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3765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5811" y="2325735"/>
            <a:ext cx="683889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2521" y="2300297"/>
            <a:ext cx="10373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6198" y="2873235"/>
            <a:ext cx="2927400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2017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20886" y="2308515"/>
            <a:ext cx="1445937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4967" y="2300297"/>
            <a:ext cx="877509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5377" y="1975084"/>
            <a:ext cx="1969956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1644" y="2308515"/>
            <a:ext cx="10995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0671" y="2308515"/>
            <a:ext cx="8064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6732" y="2607899"/>
            <a:ext cx="349938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3082" y="2599681"/>
            <a:ext cx="927247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09408" y="2770701"/>
            <a:ext cx="10782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7962" y="2779311"/>
            <a:ext cx="909484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8434" y="2762091"/>
            <a:ext cx="7798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40933" y="2787921"/>
            <a:ext cx="873957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59039" y="3386688"/>
            <a:ext cx="838430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2763" y="3386688"/>
            <a:ext cx="1428173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21660" y="3300982"/>
            <a:ext cx="24797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21</xdr:col>
      <xdr:colOff>38100</xdr:colOff>
      <xdr:row>29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7286625"/>
          <a:ext cx="15849600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7318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64693" y="2325735"/>
            <a:ext cx="669678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0745" y="2300297"/>
            <a:ext cx="10373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6856" y="2873235"/>
            <a:ext cx="2911413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2017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3781" y="2308515"/>
            <a:ext cx="1451266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89638" y="2300297"/>
            <a:ext cx="88461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10706" y="1975084"/>
            <a:ext cx="1964627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5197" y="2308515"/>
            <a:ext cx="10888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4223" y="2308515"/>
            <a:ext cx="8029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3179" y="2607899"/>
            <a:ext cx="349938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3082" y="2599681"/>
            <a:ext cx="927247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07631" y="2770701"/>
            <a:ext cx="1071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4409" y="2779311"/>
            <a:ext cx="909484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8434" y="2762091"/>
            <a:ext cx="785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0275" y="2787921"/>
            <a:ext cx="884615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0816" y="3386688"/>
            <a:ext cx="841983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6315" y="3386688"/>
            <a:ext cx="1426397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4554" y="3300982"/>
            <a:ext cx="24815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21</xdr:col>
      <xdr:colOff>38100</xdr:colOff>
      <xdr:row>30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8524875"/>
          <a:ext cx="16773525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7318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62917" y="2325735"/>
            <a:ext cx="669678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6074" y="2300297"/>
            <a:ext cx="10320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7974" y="2873235"/>
            <a:ext cx="2929176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26215" y="2308515"/>
            <a:ext cx="1431726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1415" y="2300297"/>
            <a:ext cx="882838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3601" y="1975084"/>
            <a:ext cx="1973508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6973" y="2308515"/>
            <a:ext cx="10942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2447" y="2308515"/>
            <a:ext cx="8064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8508" y="2607899"/>
            <a:ext cx="342833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37753" y="2599681"/>
            <a:ext cx="936129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18289" y="2770701"/>
            <a:ext cx="10729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6186" y="2779311"/>
            <a:ext cx="911260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8434" y="2762091"/>
            <a:ext cx="78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9157" y="2787921"/>
            <a:ext cx="875733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2592" y="3386688"/>
            <a:ext cx="843759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4539" y="3386688"/>
            <a:ext cx="1424621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6331" y="3300982"/>
            <a:ext cx="24850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21</xdr:col>
      <xdr:colOff>38100</xdr:colOff>
      <xdr:row>30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7734300"/>
          <a:ext cx="17249775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9094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61140" y="2325735"/>
            <a:ext cx="671455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6074" y="2300297"/>
            <a:ext cx="10320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7974" y="2873235"/>
            <a:ext cx="2930953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2017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24439" y="2308515"/>
            <a:ext cx="1435279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3191" y="2300297"/>
            <a:ext cx="882838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5377" y="1975084"/>
            <a:ext cx="1969956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8750" y="2308515"/>
            <a:ext cx="10942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0671" y="2308515"/>
            <a:ext cx="8082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8508" y="2607899"/>
            <a:ext cx="344609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37753" y="2599681"/>
            <a:ext cx="937905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18289" y="2770701"/>
            <a:ext cx="1071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7962" y="2779311"/>
            <a:ext cx="909484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6658" y="2762091"/>
            <a:ext cx="785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9157" y="2787921"/>
            <a:ext cx="875733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0816" y="3386688"/>
            <a:ext cx="843759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6315" y="3386688"/>
            <a:ext cx="1424621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8107" y="3300982"/>
            <a:ext cx="24833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18</xdr:col>
      <xdr:colOff>85725</xdr:colOff>
      <xdr:row>27</xdr:row>
      <xdr:rowOff>66675</xdr:rowOff>
    </xdr:to>
    <xdr:grpSp>
      <xdr:nvGrpSpPr>
        <xdr:cNvPr id="1" name="Группа 190"/>
        <xdr:cNvGrpSpPr>
          <a:grpSpLocks/>
        </xdr:cNvGrpSpPr>
      </xdr:nvGrpSpPr>
      <xdr:grpSpPr>
        <a:xfrm>
          <a:off x="95250" y="5410200"/>
          <a:ext cx="14716125" cy="1762125"/>
          <a:chOff x="209550" y="1904728"/>
          <a:chExt cx="8122685" cy="1626967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1904728"/>
            <a:ext cx="1362580" cy="38681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1284" y="2326926"/>
            <a:ext cx="688398" cy="18466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5843" y="2282998"/>
            <a:ext cx="9666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3997" y="2871960"/>
            <a:ext cx="2938381" cy="220047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"09" 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22442" y="2309436"/>
            <a:ext cx="1445838" cy="14968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4589" y="2291539"/>
            <a:ext cx="13239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4000813" y="1975094"/>
            <a:ext cx="1766684" cy="3079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экономического отдела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МКУ ЦБ КО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14203" y="2265101"/>
            <a:ext cx="930047" cy="8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55853" y="2300488"/>
            <a:ext cx="710735" cy="14073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6053" y="2274050"/>
            <a:ext cx="1250893" cy="8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96550" y="2335468"/>
            <a:ext cx="1435685" cy="14968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08640" y="2608391"/>
            <a:ext cx="347245" cy="16717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2728" y="2599443"/>
            <a:ext cx="1403194" cy="19360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5610" y="2784104"/>
            <a:ext cx="1009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15112" y="2784104"/>
            <a:ext cx="810238" cy="12324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08111" y="2784104"/>
            <a:ext cx="14823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7153" y="2793052"/>
            <a:ext cx="1445838" cy="17571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2041" y="3276668"/>
            <a:ext cx="877250" cy="11429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2869729" y="3382014"/>
            <a:ext cx="783839" cy="12324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5541" y="3382014"/>
            <a:ext cx="840698" cy="12324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3673875" y="3382014"/>
            <a:ext cx="793992" cy="14968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4620168" y="3382014"/>
            <a:ext cx="1336182" cy="14073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20285" y="3320596"/>
            <a:ext cx="5062463" cy="174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23</xdr:col>
      <xdr:colOff>9525</xdr:colOff>
      <xdr:row>31</xdr:row>
      <xdr:rowOff>152400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6086475"/>
          <a:ext cx="16192500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59935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3315" y="2326908"/>
            <a:ext cx="687061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54005" y="2283077"/>
            <a:ext cx="962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506" y="2872061"/>
            <a:ext cx="2922542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____________ 20___года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6701" y="2309297"/>
            <a:ext cx="1449111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8706" y="2291686"/>
            <a:ext cx="13214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6213" y="1975083"/>
            <a:ext cx="2509090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(указать наименование структурного подразделения, отвечающего за финансово-экономическое планирование)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7641" y="2274076"/>
            <a:ext cx="1082273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0714" y="2300296"/>
            <a:ext cx="705301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5036" y="2274076"/>
            <a:ext cx="124846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5593" y="2317907"/>
            <a:ext cx="1430870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08290"/>
            <a:ext cx="348597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7794" y="2599680"/>
            <a:ext cx="1402496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0913" y="2784007"/>
            <a:ext cx="1015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6170" y="2784007"/>
            <a:ext cx="814745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4007"/>
            <a:ext cx="1477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4255" y="2793008"/>
            <a:ext cx="1441004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41978" y="3276718"/>
            <a:ext cx="877573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1937" y="3382383"/>
            <a:ext cx="66679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4741" y="3382383"/>
            <a:ext cx="835012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4478" y="3382383"/>
            <a:ext cx="1430870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2564" y="3382383"/>
            <a:ext cx="67287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4851" y="3320549"/>
            <a:ext cx="7344863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13</xdr:col>
      <xdr:colOff>962025</xdr:colOff>
      <xdr:row>37</xdr:row>
      <xdr:rowOff>171450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7134225"/>
          <a:ext cx="13296900" cy="1695450"/>
          <a:chOff x="209550" y="1975083"/>
          <a:chExt cx="8106913" cy="156540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968"/>
            <a:ext cx="1357908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комитета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5342" y="2326908"/>
            <a:ext cx="685034" cy="1847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 flipV="1">
            <a:off x="1149952" y="2283077"/>
            <a:ext cx="964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533" y="2872061"/>
            <a:ext cx="2920515" cy="21994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"____"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____________ 20___года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4675" y="2309297"/>
            <a:ext cx="1451137" cy="14949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64652" y="2291686"/>
            <a:ext cx="13234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594186" y="1975083"/>
            <a:ext cx="2509090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(указать наименование структурного подразделения, отвечающего за финансово-экономическое планирование)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825614" y="2274076"/>
            <a:ext cx="1086326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3"/>
          <xdr:cNvSpPr>
            <a:spLocks/>
          </xdr:cNvSpPr>
        </xdr:nvSpPr>
        <xdr:spPr>
          <a:xfrm>
            <a:off x="6062741" y="2300296"/>
            <a:ext cx="703275" cy="14088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" name="278"/>
          <xdr:cNvSpPr>
            <a:spLocks/>
          </xdr:cNvSpPr>
        </xdr:nvSpPr>
        <xdr:spPr>
          <a:xfrm>
            <a:off x="6993009" y="2274076"/>
            <a:ext cx="1248465" cy="86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277"/>
          <xdr:cNvSpPr>
            <a:spLocks/>
          </xdr:cNvSpPr>
        </xdr:nvSpPr>
        <xdr:spPr>
          <a:xfrm>
            <a:off x="6881539" y="2317907"/>
            <a:ext cx="1434924" cy="1494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" name="267"/>
          <xdr:cNvSpPr>
            <a:spLocks/>
          </xdr:cNvSpPr>
        </xdr:nvSpPr>
        <xdr:spPr>
          <a:xfrm>
            <a:off x="1214807" y="2608290"/>
            <a:ext cx="348597" cy="1671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4" name="267"/>
          <xdr:cNvSpPr>
            <a:spLocks/>
          </xdr:cNvSpPr>
        </xdr:nvSpPr>
        <xdr:spPr>
          <a:xfrm>
            <a:off x="3867794" y="2599680"/>
            <a:ext cx="1400469" cy="1933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5" name="275"/>
          <xdr:cNvSpPr>
            <a:spLocks/>
          </xdr:cNvSpPr>
        </xdr:nvSpPr>
        <xdr:spPr>
          <a:xfrm>
            <a:off x="4714967" y="2784007"/>
            <a:ext cx="10113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3"/>
          <xdr:cNvSpPr>
            <a:spLocks/>
          </xdr:cNvSpPr>
        </xdr:nvSpPr>
        <xdr:spPr>
          <a:xfrm>
            <a:off x="4808196" y="2784007"/>
            <a:ext cx="812718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78"/>
          <xdr:cNvSpPr>
            <a:spLocks/>
          </xdr:cNvSpPr>
        </xdr:nvSpPr>
        <xdr:spPr>
          <a:xfrm>
            <a:off x="5813454" y="2784007"/>
            <a:ext cx="14815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878309" y="2793008"/>
            <a:ext cx="1441004" cy="17571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267"/>
          <xdr:cNvSpPr>
            <a:spLocks/>
          </xdr:cNvSpPr>
        </xdr:nvSpPr>
        <xdr:spPr>
          <a:xfrm>
            <a:off x="237924" y="3276718"/>
            <a:ext cx="883654" cy="11427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0" name="273"/>
          <xdr:cNvSpPr>
            <a:spLocks/>
          </xdr:cNvSpPr>
        </xdr:nvSpPr>
        <xdr:spPr>
          <a:xfrm>
            <a:off x="4181937" y="3382383"/>
            <a:ext cx="668820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273"/>
          <xdr:cNvSpPr>
            <a:spLocks/>
          </xdr:cNvSpPr>
        </xdr:nvSpPr>
        <xdr:spPr>
          <a:xfrm>
            <a:off x="1666768" y="3382383"/>
            <a:ext cx="830959" cy="1232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2" name="277"/>
          <xdr:cNvSpPr>
            <a:spLocks/>
          </xdr:cNvSpPr>
        </xdr:nvSpPr>
        <xdr:spPr>
          <a:xfrm>
            <a:off x="5284478" y="3382383"/>
            <a:ext cx="1428843" cy="15810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273"/>
          <xdr:cNvSpPr>
            <a:spLocks/>
          </xdr:cNvSpPr>
        </xdr:nvSpPr>
        <xdr:spPr>
          <a:xfrm>
            <a:off x="7260538" y="3382383"/>
            <a:ext cx="672874" cy="13188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(телефон)</a:t>
            </a:r>
          </a:p>
        </xdr:txBody>
      </xdr:sp>
      <xdr:sp>
        <xdr:nvSpPr>
          <xdr:cNvPr id="24" name="275"/>
          <xdr:cNvSpPr>
            <a:spLocks/>
          </xdr:cNvSpPr>
        </xdr:nvSpPr>
        <xdr:spPr>
          <a:xfrm flipV="1">
            <a:off x="912825" y="3320549"/>
            <a:ext cx="7346890" cy="176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114300</xdr:rowOff>
    </xdr:from>
    <xdr:to>
      <xdr:col>18</xdr:col>
      <xdr:colOff>314325</xdr:colOff>
      <xdr:row>34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6696075"/>
          <a:ext cx="17611725" cy="1819275"/>
          <a:chOff x="209550" y="1975084"/>
          <a:chExt cx="6503497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187"/>
            <a:ext cx="1364108" cy="18863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4987" y="2327691"/>
            <a:ext cx="679615" cy="18041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1333" y="2303036"/>
            <a:ext cx="10373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963" y="2876757"/>
            <a:ext cx="2920070" cy="21328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"04"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июля 2017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9952" y="2311255"/>
            <a:ext cx="1448654" cy="147539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8798" y="2311255"/>
            <a:ext cx="882850" cy="8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10057" y="1975084"/>
            <a:ext cx="1973811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031893" y="2303036"/>
            <a:ext cx="5527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5675739" y="2327691"/>
            <a:ext cx="5316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5966" y="2606334"/>
            <a:ext cx="354441" cy="1721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21386" y="2598115"/>
            <a:ext cx="949511" cy="27042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 flipV="1">
            <a:off x="5080669" y="2860321"/>
            <a:ext cx="5105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8"/>
          <xdr:cNvSpPr>
            <a:spLocks/>
          </xdr:cNvSpPr>
        </xdr:nvSpPr>
        <xdr:spPr>
          <a:xfrm>
            <a:off x="5682243" y="2876757"/>
            <a:ext cx="5625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277"/>
          <xdr:cNvSpPr>
            <a:spLocks/>
          </xdr:cNvSpPr>
        </xdr:nvSpPr>
        <xdr:spPr>
          <a:xfrm>
            <a:off x="5285529" y="3384731"/>
            <a:ext cx="1427518" cy="15575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5"/>
          <xdr:cNvSpPr>
            <a:spLocks/>
          </xdr:cNvSpPr>
        </xdr:nvSpPr>
        <xdr:spPr>
          <a:xfrm>
            <a:off x="505459" y="3294720"/>
            <a:ext cx="21006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18</xdr:col>
      <xdr:colOff>314325</xdr:colOff>
      <xdr:row>30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0" y="5772150"/>
          <a:ext cx="17611725" cy="1819275"/>
          <a:chOff x="209550" y="1975084"/>
          <a:chExt cx="6503497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06187"/>
            <a:ext cx="1364108" cy="188631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4987" y="2327691"/>
            <a:ext cx="679615" cy="18041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1333" y="2303036"/>
            <a:ext cx="10373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1963" y="2876757"/>
            <a:ext cx="2920070" cy="213286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9952" y="2311255"/>
            <a:ext cx="1448654" cy="147539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98798" y="2311255"/>
            <a:ext cx="882850" cy="8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10057" y="1975084"/>
            <a:ext cx="1973811" cy="4837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 flipV="1">
            <a:off x="5031893" y="2303036"/>
            <a:ext cx="5527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5675739" y="2327691"/>
            <a:ext cx="5316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5966" y="2606334"/>
            <a:ext cx="354441" cy="17219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21386" y="2598115"/>
            <a:ext cx="949511" cy="27042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 flipV="1">
            <a:off x="5080669" y="2860321"/>
            <a:ext cx="5105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8"/>
          <xdr:cNvSpPr>
            <a:spLocks/>
          </xdr:cNvSpPr>
        </xdr:nvSpPr>
        <xdr:spPr>
          <a:xfrm>
            <a:off x="5682243" y="2876757"/>
            <a:ext cx="5625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277"/>
          <xdr:cNvSpPr>
            <a:spLocks/>
          </xdr:cNvSpPr>
        </xdr:nvSpPr>
        <xdr:spPr>
          <a:xfrm>
            <a:off x="5285529" y="3384731"/>
            <a:ext cx="1427518" cy="15575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5"/>
          <xdr:cNvSpPr>
            <a:spLocks/>
          </xdr:cNvSpPr>
        </xdr:nvSpPr>
        <xdr:spPr>
          <a:xfrm>
            <a:off x="505459" y="3294720"/>
            <a:ext cx="21006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21</xdr:col>
      <xdr:colOff>38100</xdr:colOff>
      <xdr:row>32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8991600"/>
          <a:ext cx="16040100" cy="1885950"/>
          <a:chOff x="209550" y="1893479"/>
          <a:chExt cx="7105340" cy="1647010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1893479"/>
            <a:ext cx="1392647" cy="41587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9364" y="2326231"/>
            <a:ext cx="683889" cy="18281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209627" y="2309349"/>
            <a:ext cx="10213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9751" y="2875097"/>
            <a:ext cx="2927400" cy="21617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"04" октября 2017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7334" y="2309349"/>
            <a:ext cx="1447713" cy="1498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89638" y="2309349"/>
            <a:ext cx="8810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4028670" y="1984888"/>
            <a:ext cx="1653768" cy="4743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Начальник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экономического отдела МКУ 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302302" y="2309349"/>
            <a:ext cx="10888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92447" y="2309349"/>
            <a:ext cx="8064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22061" y="2608693"/>
            <a:ext cx="346385" cy="1663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4858" y="2600458"/>
            <a:ext cx="932576" cy="2079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18289" y="2775041"/>
            <a:ext cx="10675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53291" y="2783688"/>
            <a:ext cx="898826" cy="13299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8434" y="2766806"/>
            <a:ext cx="7798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40933" y="2791923"/>
            <a:ext cx="873957" cy="25775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9697" y="3382376"/>
            <a:ext cx="831325" cy="1247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93421" y="3382376"/>
            <a:ext cx="1417515" cy="15811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23436" y="3299202"/>
            <a:ext cx="24726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133350</xdr:rowOff>
    </xdr:from>
    <xdr:to>
      <xdr:col>21</xdr:col>
      <xdr:colOff>38100</xdr:colOff>
      <xdr:row>30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8201025"/>
          <a:ext cx="15278100" cy="1771650"/>
          <a:chOff x="209550" y="1949423"/>
          <a:chExt cx="7105340" cy="1591066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1949423"/>
            <a:ext cx="1387318" cy="3591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55811" y="2325710"/>
            <a:ext cx="682113" cy="188144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197192" y="2300253"/>
            <a:ext cx="10462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15080" y="2873435"/>
            <a:ext cx="2914966" cy="21399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3781" y="2308606"/>
            <a:ext cx="1453042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87862" y="2300253"/>
            <a:ext cx="881062" cy="87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8930" y="1975278"/>
            <a:ext cx="1971732" cy="4789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Начальник экономического отдела МКУ ЦБ КО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89868" y="2308606"/>
            <a:ext cx="10977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87118" y="2308606"/>
            <a:ext cx="8100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14956" y="2608124"/>
            <a:ext cx="349938" cy="16268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6634" y="2599373"/>
            <a:ext cx="916589" cy="2052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07631" y="2770811"/>
            <a:ext cx="10764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6186" y="2779164"/>
            <a:ext cx="913036" cy="13683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4881" y="2762060"/>
            <a:ext cx="78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3828" y="2787915"/>
            <a:ext cx="881062" cy="26531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2592" y="3386553"/>
            <a:ext cx="836654" cy="1197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80986" y="3386553"/>
            <a:ext cx="1435279" cy="1539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6331" y="3309387"/>
            <a:ext cx="2476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0</xdr:rowOff>
    </xdr:from>
    <xdr:to>
      <xdr:col>21</xdr:col>
      <xdr:colOff>38100</xdr:colOff>
      <xdr:row>35</xdr:row>
      <xdr:rowOff>28575</xdr:rowOff>
    </xdr:to>
    <xdr:grpSp>
      <xdr:nvGrpSpPr>
        <xdr:cNvPr id="1" name="Группа 190"/>
        <xdr:cNvGrpSpPr>
          <a:grpSpLocks/>
        </xdr:cNvGrpSpPr>
      </xdr:nvGrpSpPr>
      <xdr:grpSpPr>
        <a:xfrm>
          <a:off x="19050" y="13820775"/>
          <a:ext cx="16230600" cy="1743075"/>
          <a:chOff x="209550" y="1975084"/>
          <a:chExt cx="7105340" cy="1565405"/>
        </a:xfrm>
        <a:solidFill>
          <a:srgbClr val="FFFFFF"/>
        </a:solidFill>
      </xdr:grpSpPr>
      <xdr:sp>
        <xdr:nvSpPr>
          <xdr:cNvPr id="2" name="267"/>
          <xdr:cNvSpPr>
            <a:spLocks/>
          </xdr:cNvSpPr>
        </xdr:nvSpPr>
        <xdr:spPr>
          <a:xfrm>
            <a:off x="209550" y="2112057"/>
            <a:ext cx="1389094" cy="19685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Председатель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комитета образования</a:t>
            </a:r>
          </a:p>
        </xdr:txBody>
      </xdr:sp>
      <xdr:sp>
        <xdr:nvSpPr>
          <xdr:cNvPr id="3" name="273"/>
          <xdr:cNvSpPr>
            <a:spLocks/>
          </xdr:cNvSpPr>
        </xdr:nvSpPr>
        <xdr:spPr>
          <a:xfrm>
            <a:off x="1261140" y="2325735"/>
            <a:ext cx="680336" cy="179630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" name="275"/>
          <xdr:cNvSpPr>
            <a:spLocks/>
          </xdr:cNvSpPr>
        </xdr:nvSpPr>
        <xdr:spPr>
          <a:xfrm>
            <a:off x="1197192" y="2300297"/>
            <a:ext cx="10462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274"/>
          <xdr:cNvSpPr>
            <a:spLocks/>
          </xdr:cNvSpPr>
        </xdr:nvSpPr>
        <xdr:spPr>
          <a:xfrm>
            <a:off x="506198" y="2873235"/>
            <a:ext cx="2936282" cy="213678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"09"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января 2018 года</a:t>
            </a:r>
          </a:p>
        </xdr:txBody>
      </xdr:sp>
      <xdr:sp>
        <xdr:nvSpPr>
          <xdr:cNvPr id="6" name="277"/>
          <xdr:cNvSpPr>
            <a:spLocks/>
          </xdr:cNvSpPr>
        </xdr:nvSpPr>
        <xdr:spPr>
          <a:xfrm>
            <a:off x="2115557" y="2308515"/>
            <a:ext cx="1447713" cy="145583"/>
          </a:xfrm>
          <a:prstGeom prst="round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278"/>
          <xdr:cNvSpPr>
            <a:spLocks/>
          </xdr:cNvSpPr>
        </xdr:nvSpPr>
        <xdr:spPr>
          <a:xfrm>
            <a:off x="2289638" y="2300297"/>
            <a:ext cx="9130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267"/>
          <xdr:cNvSpPr>
            <a:spLocks/>
          </xdr:cNvSpPr>
        </xdr:nvSpPr>
        <xdr:spPr>
          <a:xfrm>
            <a:off x="3703601" y="1975084"/>
            <a:ext cx="1971732" cy="4790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                         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Начальник экономического отдела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МКУ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ЦБ КО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275"/>
          <xdr:cNvSpPr>
            <a:spLocks/>
          </xdr:cNvSpPr>
        </xdr:nvSpPr>
        <xdr:spPr>
          <a:xfrm>
            <a:off x="5293421" y="2308515"/>
            <a:ext cx="10959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278"/>
          <xdr:cNvSpPr>
            <a:spLocks/>
          </xdr:cNvSpPr>
        </xdr:nvSpPr>
        <xdr:spPr>
          <a:xfrm flipV="1">
            <a:off x="6488894" y="2308515"/>
            <a:ext cx="8082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67"/>
          <xdr:cNvSpPr>
            <a:spLocks/>
          </xdr:cNvSpPr>
        </xdr:nvSpPr>
        <xdr:spPr>
          <a:xfrm>
            <a:off x="1209627" y="2607899"/>
            <a:ext cx="355267" cy="1624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МП</a:t>
            </a:r>
          </a:p>
        </xdr:txBody>
      </xdr:sp>
      <xdr:sp>
        <xdr:nvSpPr>
          <xdr:cNvPr id="12" name="267"/>
          <xdr:cNvSpPr>
            <a:spLocks/>
          </xdr:cNvSpPr>
        </xdr:nvSpPr>
        <xdr:spPr>
          <a:xfrm>
            <a:off x="4341305" y="2599681"/>
            <a:ext cx="925471" cy="2054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 МКУ ЦБ КО</a:t>
            </a:r>
          </a:p>
        </xdr:txBody>
      </xdr:sp>
      <xdr:sp>
        <xdr:nvSpPr>
          <xdr:cNvPr id="13" name="275"/>
          <xdr:cNvSpPr>
            <a:spLocks/>
          </xdr:cNvSpPr>
        </xdr:nvSpPr>
        <xdr:spPr>
          <a:xfrm>
            <a:off x="5309408" y="2770701"/>
            <a:ext cx="10764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273"/>
          <xdr:cNvSpPr>
            <a:spLocks/>
          </xdr:cNvSpPr>
        </xdr:nvSpPr>
        <xdr:spPr>
          <a:xfrm>
            <a:off x="5446186" y="2779311"/>
            <a:ext cx="904155" cy="13697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" name="278"/>
          <xdr:cNvSpPr>
            <a:spLocks/>
          </xdr:cNvSpPr>
        </xdr:nvSpPr>
        <xdr:spPr>
          <a:xfrm>
            <a:off x="6506658" y="2762091"/>
            <a:ext cx="783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277"/>
          <xdr:cNvSpPr>
            <a:spLocks/>
          </xdr:cNvSpPr>
        </xdr:nvSpPr>
        <xdr:spPr>
          <a:xfrm>
            <a:off x="6435604" y="2787921"/>
            <a:ext cx="879286" cy="2653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" name="273"/>
          <xdr:cNvSpPr>
            <a:spLocks/>
          </xdr:cNvSpPr>
        </xdr:nvSpPr>
        <xdr:spPr>
          <a:xfrm>
            <a:off x="1660816" y="3386688"/>
            <a:ext cx="841983" cy="11975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277"/>
          <xdr:cNvSpPr>
            <a:spLocks/>
          </xdr:cNvSpPr>
        </xdr:nvSpPr>
        <xdr:spPr>
          <a:xfrm>
            <a:off x="5279210" y="3386688"/>
            <a:ext cx="1426397" cy="15380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275"/>
          <xdr:cNvSpPr>
            <a:spLocks/>
          </xdr:cNvSpPr>
        </xdr:nvSpPr>
        <xdr:spPr>
          <a:xfrm flipV="1">
            <a:off x="614554" y="3300982"/>
            <a:ext cx="24850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"/>
  <sheetViews>
    <sheetView zoomScalePageLayoutView="0" workbookViewId="0" topLeftCell="A1">
      <selection activeCell="A1" sqref="A1:M23"/>
    </sheetView>
  </sheetViews>
  <sheetFormatPr defaultColWidth="9.140625" defaultRowHeight="15"/>
  <cols>
    <col min="1" max="1" width="20.57421875" style="19" customWidth="1"/>
    <col min="2" max="2" width="10.57421875" style="10" bestFit="1" customWidth="1"/>
    <col min="3" max="4" width="12.140625" style="19" customWidth="1"/>
    <col min="5" max="5" width="13.28125" style="19" customWidth="1"/>
    <col min="6" max="6" width="13.140625" style="19" customWidth="1"/>
    <col min="7" max="7" width="12.140625" style="19" customWidth="1"/>
    <col min="8" max="8" width="13.28125" style="19" customWidth="1"/>
    <col min="9" max="9" width="11.57421875" style="19" customWidth="1"/>
    <col min="10" max="10" width="6.8515625" style="19" bestFit="1" customWidth="1"/>
    <col min="11" max="11" width="11.140625" style="19" customWidth="1"/>
    <col min="12" max="12" width="12.140625" style="19" customWidth="1"/>
    <col min="13" max="13" width="15.28125" style="19" customWidth="1"/>
    <col min="14" max="16384" width="9.140625" style="19" customWidth="1"/>
  </cols>
  <sheetData>
    <row r="1" spans="2:13" s="1" customFormat="1" ht="61.5" customHeight="1">
      <c r="B1" s="63"/>
      <c r="F1" s="5"/>
      <c r="L1" s="166" t="s">
        <v>92</v>
      </c>
      <c r="M1" s="166"/>
    </row>
    <row r="2" spans="2:13" s="5" customFormat="1" ht="12.75">
      <c r="B2" s="64"/>
      <c r="F2" s="20"/>
      <c r="M2" s="60" t="s">
        <v>68</v>
      </c>
    </row>
    <row r="3" spans="1:13" s="1" customFormat="1" ht="15.75" customHeight="1" thickBot="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s="1" customFormat="1" ht="36" customHeight="1">
      <c r="A4" s="160" t="s">
        <v>66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s="1" customFormat="1" ht="12.75">
      <c r="A5" s="165" t="s">
        <v>180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s="1" customFormat="1" ht="25.5" customHeight="1">
      <c r="A6" s="61" t="s">
        <v>8</v>
      </c>
      <c r="B6" s="161" t="s">
        <v>96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13" s="1" customFormat="1" ht="12.75" customHeight="1">
      <c r="A7" s="5" t="s">
        <v>1</v>
      </c>
      <c r="B7" s="70" t="s">
        <v>9</v>
      </c>
      <c r="C7" s="56"/>
      <c r="D7" s="57"/>
      <c r="E7" s="57"/>
      <c r="F7" s="57"/>
      <c r="G7" s="12"/>
      <c r="H7" s="12"/>
      <c r="I7" s="12"/>
      <c r="J7" s="12"/>
      <c r="K7" s="12"/>
      <c r="L7" s="12"/>
      <c r="M7" s="12"/>
    </row>
    <row r="8" spans="1:13" s="1" customFormat="1" ht="12.75" customHeight="1">
      <c r="A8" s="5" t="s">
        <v>2</v>
      </c>
      <c r="B8" s="31" t="s">
        <v>107</v>
      </c>
      <c r="C8" s="31"/>
      <c r="D8" s="57"/>
      <c r="E8" s="57"/>
      <c r="F8" s="57"/>
      <c r="G8" s="12"/>
      <c r="H8" s="12"/>
      <c r="I8" s="12"/>
      <c r="J8" s="12"/>
      <c r="K8" s="12"/>
      <c r="L8" s="12"/>
      <c r="M8" s="12"/>
    </row>
    <row r="9" spans="1:13" s="1" customFormat="1" ht="13.5" customHeight="1">
      <c r="A9" s="6"/>
      <c r="B9" s="68"/>
      <c r="C9" s="69"/>
      <c r="D9" s="69"/>
      <c r="E9" s="69"/>
      <c r="F9" s="69"/>
      <c r="G9" s="12"/>
      <c r="H9" s="12"/>
      <c r="I9" s="12"/>
      <c r="J9" s="12"/>
      <c r="K9" s="12"/>
      <c r="L9" s="12"/>
      <c r="M9" s="12"/>
    </row>
    <row r="10" spans="1:13" s="1" customFormat="1" ht="77.25" customHeight="1">
      <c r="A10" s="170" t="s">
        <v>42</v>
      </c>
      <c r="B10" s="172" t="s">
        <v>57</v>
      </c>
      <c r="C10" s="173"/>
      <c r="D10" s="172" t="s">
        <v>58</v>
      </c>
      <c r="E10" s="173"/>
      <c r="F10" s="158" t="s">
        <v>59</v>
      </c>
      <c r="G10" s="158" t="s">
        <v>60</v>
      </c>
      <c r="H10" s="167" t="s">
        <v>21</v>
      </c>
      <c r="I10" s="167"/>
      <c r="J10" s="167"/>
      <c r="K10" s="167"/>
      <c r="L10" s="167"/>
      <c r="M10" s="168" t="s">
        <v>22</v>
      </c>
    </row>
    <row r="11" spans="1:13" s="1" customFormat="1" ht="25.5">
      <c r="A11" s="171"/>
      <c r="B11" s="59" t="s">
        <v>61</v>
      </c>
      <c r="C11" s="59" t="s">
        <v>62</v>
      </c>
      <c r="D11" s="59" t="s">
        <v>61</v>
      </c>
      <c r="E11" s="59" t="s">
        <v>62</v>
      </c>
      <c r="F11" s="159"/>
      <c r="G11" s="159"/>
      <c r="H11" s="18" t="s">
        <v>23</v>
      </c>
      <c r="I11" s="18" t="s">
        <v>24</v>
      </c>
      <c r="J11" s="18" t="s">
        <v>36</v>
      </c>
      <c r="K11" s="18" t="s">
        <v>26</v>
      </c>
      <c r="L11" s="18" t="s">
        <v>27</v>
      </c>
      <c r="M11" s="169"/>
    </row>
    <row r="12" spans="1:13" s="6" customFormat="1" ht="13.5" customHeight="1">
      <c r="A12" s="65" t="s">
        <v>4</v>
      </c>
      <c r="B12" s="65">
        <v>1</v>
      </c>
      <c r="C12" s="65">
        <v>2</v>
      </c>
      <c r="D12" s="66" t="s">
        <v>11</v>
      </c>
      <c r="E12" s="67" t="s">
        <v>63</v>
      </c>
      <c r="F12" s="67" t="s">
        <v>64</v>
      </c>
      <c r="G12" s="67" t="s">
        <v>65</v>
      </c>
      <c r="H12" s="58">
        <v>7</v>
      </c>
      <c r="I12" s="58">
        <v>8</v>
      </c>
      <c r="J12" s="58">
        <v>9</v>
      </c>
      <c r="K12" s="58">
        <v>10</v>
      </c>
      <c r="L12" s="58">
        <v>11</v>
      </c>
      <c r="M12" s="58">
        <v>12</v>
      </c>
    </row>
    <row r="13" spans="1:13" s="6" customFormat="1" ht="12.75">
      <c r="A13" s="62" t="s">
        <v>95</v>
      </c>
      <c r="B13" s="18">
        <v>583</v>
      </c>
      <c r="C13" s="18">
        <v>2128</v>
      </c>
      <c r="D13" s="156">
        <v>567</v>
      </c>
      <c r="E13" s="156">
        <v>2186</v>
      </c>
      <c r="F13" s="116">
        <v>280637700</v>
      </c>
      <c r="G13" s="113">
        <v>280637700</v>
      </c>
      <c r="H13" s="113">
        <v>179650436.16</v>
      </c>
      <c r="I13" s="113">
        <v>54669166.98</v>
      </c>
      <c r="J13" s="114"/>
      <c r="K13" s="113">
        <v>46318096.86</v>
      </c>
      <c r="L13" s="113">
        <f>H13+I13+J13+K13</f>
        <v>280637700</v>
      </c>
      <c r="M13" s="113">
        <f>G13-L13</f>
        <v>0</v>
      </c>
    </row>
    <row r="15" spans="1:18" s="87" customFormat="1" ht="11.25" customHeight="1">
      <c r="A15" s="86"/>
      <c r="B15" s="86"/>
      <c r="C15" s="86"/>
      <c r="D15" s="86"/>
      <c r="E15" s="86"/>
      <c r="F15" s="86" t="s">
        <v>167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4"/>
    </row>
    <row r="16" spans="1:18" s="87" customFormat="1" ht="15">
      <c r="A16" s="84"/>
      <c r="B16" s="88"/>
      <c r="C16" s="88"/>
      <c r="D16" s="88"/>
      <c r="E16" s="88"/>
      <c r="F16" s="88"/>
      <c r="G16" s="88"/>
      <c r="H16" s="84"/>
      <c r="I16" s="89"/>
      <c r="J16" s="89"/>
      <c r="K16" s="89"/>
      <c r="L16" s="89"/>
      <c r="M16" s="112" t="s">
        <v>130</v>
      </c>
      <c r="N16" s="88"/>
      <c r="O16" s="88"/>
      <c r="P16" s="88"/>
      <c r="Q16" s="88"/>
      <c r="R16" s="84"/>
    </row>
    <row r="17" spans="1:18" s="87" customFormat="1" ht="18.7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110" t="s">
        <v>101</v>
      </c>
      <c r="L17" s="163" t="s">
        <v>102</v>
      </c>
      <c r="M17" s="163"/>
      <c r="N17" s="94"/>
      <c r="O17" s="111"/>
      <c r="P17" s="93"/>
      <c r="Q17" s="111"/>
      <c r="R17" s="84"/>
    </row>
    <row r="18" spans="1:18" s="87" customFormat="1" ht="2.25" customHeight="1">
      <c r="A18" s="84"/>
      <c r="B18" s="84"/>
      <c r="C18" s="84"/>
      <c r="D18" s="84"/>
      <c r="E18" s="84"/>
      <c r="F18" s="84"/>
      <c r="G18" s="84"/>
      <c r="H18" s="86"/>
      <c r="I18" s="86"/>
      <c r="J18" s="86"/>
      <c r="K18" s="86"/>
      <c r="L18" s="86"/>
      <c r="M18" s="86"/>
      <c r="N18" s="86"/>
      <c r="O18" s="86"/>
      <c r="P18" s="90"/>
      <c r="Q18" s="90"/>
      <c r="R18" s="84"/>
    </row>
    <row r="19" spans="1:18" s="87" customFormat="1" ht="15">
      <c r="A19" s="84"/>
      <c r="B19" s="84"/>
      <c r="C19" s="84"/>
      <c r="D19" s="84"/>
      <c r="E19" s="84"/>
      <c r="F19" s="84"/>
      <c r="G19" s="84"/>
      <c r="H19" s="84"/>
      <c r="L19" s="88"/>
      <c r="M19" s="88" t="s">
        <v>113</v>
      </c>
      <c r="N19" s="88"/>
      <c r="O19" s="88"/>
      <c r="P19" s="90"/>
      <c r="Q19" s="90"/>
      <c r="R19" s="84"/>
    </row>
    <row r="20" spans="1:18" s="87" customFormat="1" ht="11.25" customHeight="1">
      <c r="A20" s="84"/>
      <c r="B20" s="84"/>
      <c r="C20" s="84"/>
      <c r="D20" s="84"/>
      <c r="E20" s="84"/>
      <c r="F20" s="84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84"/>
    </row>
    <row r="21" spans="1:18" s="87" customFormat="1" ht="33" customHeight="1">
      <c r="A21" s="84"/>
      <c r="B21" s="84" t="s">
        <v>114</v>
      </c>
      <c r="C21" s="84"/>
      <c r="D21" s="84"/>
      <c r="E21" s="84"/>
      <c r="F21" s="84"/>
      <c r="G21" s="90" t="s">
        <v>129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84"/>
    </row>
    <row r="22" spans="1:18" s="91" customFormat="1" ht="14.25" customHeight="1">
      <c r="A22" s="85"/>
      <c r="B22" s="85"/>
      <c r="C22" s="85"/>
      <c r="D22" s="85"/>
      <c r="E22" s="85"/>
      <c r="F22" s="85"/>
      <c r="G22" s="162" t="s">
        <v>127</v>
      </c>
      <c r="H22" s="162"/>
      <c r="I22" s="85"/>
      <c r="J22" s="85"/>
      <c r="K22" s="85"/>
      <c r="L22" s="86"/>
      <c r="M22" s="86"/>
      <c r="N22" s="86"/>
      <c r="O22" s="86"/>
      <c r="P22" s="86"/>
      <c r="Q22" s="86"/>
      <c r="R22" s="86"/>
    </row>
    <row r="23" spans="1:18" s="91" customFormat="1" ht="12.75" customHeight="1">
      <c r="A23" s="95" t="s">
        <v>117</v>
      </c>
      <c r="B23" s="85" t="s">
        <v>115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86"/>
      <c r="N23" s="86"/>
      <c r="O23" s="86"/>
      <c r="P23" s="86"/>
      <c r="Q23" s="86"/>
      <c r="R23" s="86"/>
    </row>
  </sheetData>
  <sheetProtection/>
  <mergeCells count="14">
    <mergeCell ref="A3:M3"/>
    <mergeCell ref="A5:M5"/>
    <mergeCell ref="L1:M1"/>
    <mergeCell ref="H10:L10"/>
    <mergeCell ref="M10:M11"/>
    <mergeCell ref="A10:A11"/>
    <mergeCell ref="B10:C10"/>
    <mergeCell ref="D10:E10"/>
    <mergeCell ref="F10:F11"/>
    <mergeCell ref="G10:G11"/>
    <mergeCell ref="A4:M4"/>
    <mergeCell ref="B6:M6"/>
    <mergeCell ref="G22:H22"/>
    <mergeCell ref="L17:M17"/>
  </mergeCells>
  <printOptions horizontalCentered="1"/>
  <pageMargins left="0.2362204724409449" right="0.2362204724409449" top="0.31496062992125984" bottom="0.2362204724409449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70"/>
  <sheetViews>
    <sheetView zoomScalePageLayoutView="0" workbookViewId="0" topLeftCell="A1">
      <selection activeCell="K58" sqref="K58"/>
    </sheetView>
  </sheetViews>
  <sheetFormatPr defaultColWidth="9.140625" defaultRowHeight="15"/>
  <cols>
    <col min="1" max="1" width="13.57421875" style="2" customWidth="1"/>
    <col min="2" max="2" width="26.57421875" style="2" customWidth="1"/>
    <col min="3" max="3" width="13.140625" style="2" customWidth="1"/>
    <col min="4" max="4" width="11.7109375" style="2" customWidth="1"/>
    <col min="5" max="5" width="7.7109375" style="2" customWidth="1"/>
    <col min="6" max="6" width="11.57421875" style="2" customWidth="1"/>
    <col min="7" max="7" width="11.7109375" style="2" customWidth="1"/>
    <col min="8" max="8" width="10.140625" style="2" customWidth="1"/>
    <col min="9" max="9" width="7.8515625" style="2" customWidth="1"/>
    <col min="10" max="10" width="10.57421875" style="2" customWidth="1"/>
    <col min="11" max="11" width="10.140625" style="2" customWidth="1"/>
    <col min="12" max="12" width="12.00390625" style="2" customWidth="1"/>
    <col min="13" max="13" width="7.57421875" style="2" customWidth="1"/>
    <col min="14" max="15" width="11.00390625" style="2" customWidth="1"/>
    <col min="16" max="16" width="7.8515625" style="2" customWidth="1"/>
    <col min="17" max="17" width="10.57421875" style="2" customWidth="1"/>
    <col min="18" max="18" width="10.421875" style="2" customWidth="1"/>
    <col min="19" max="19" width="12.8515625" style="2" customWidth="1"/>
    <col min="20" max="20" width="9.140625" style="2" customWidth="1"/>
    <col min="21" max="21" width="10.7109375" style="2" customWidth="1"/>
    <col min="22" max="22" width="9.28125" style="2" customWidth="1"/>
    <col min="23" max="23" width="12.00390625" style="2" customWidth="1"/>
    <col min="24" max="16384" width="9.140625" style="2" customWidth="1"/>
  </cols>
  <sheetData>
    <row r="1" spans="1:23" ht="6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6" t="s">
        <v>92</v>
      </c>
      <c r="V1" s="166"/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8" t="s">
        <v>67</v>
      </c>
      <c r="W2" s="21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19" t="s">
        <v>172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180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51">
      <c r="A7" s="36" t="s">
        <v>8</v>
      </c>
      <c r="B7" s="215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87" t="s">
        <v>42</v>
      </c>
      <c r="B11" s="187" t="s">
        <v>91</v>
      </c>
      <c r="C11" s="187" t="s">
        <v>43</v>
      </c>
      <c r="D11" s="187" t="s">
        <v>152</v>
      </c>
      <c r="E11" s="187"/>
      <c r="F11" s="187"/>
      <c r="G11" s="187"/>
      <c r="H11" s="187" t="s">
        <v>153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154" customFormat="1" ht="171.75" customHeight="1">
      <c r="A15" s="158" t="s">
        <v>95</v>
      </c>
      <c r="B15" s="142" t="s">
        <v>157</v>
      </c>
      <c r="C15" s="120">
        <v>4</v>
      </c>
      <c r="D15" s="119">
        <f>SUM(E15:G15)</f>
        <v>275000</v>
      </c>
      <c r="E15" s="119">
        <v>0</v>
      </c>
      <c r="F15" s="119">
        <v>250000</v>
      </c>
      <c r="G15" s="119">
        <v>25000</v>
      </c>
      <c r="H15" s="119">
        <f>SUM(I15:K15)</f>
        <v>275000</v>
      </c>
      <c r="I15" s="119">
        <v>0</v>
      </c>
      <c r="J15" s="119">
        <v>250000</v>
      </c>
      <c r="K15" s="119">
        <v>25000</v>
      </c>
      <c r="L15" s="119">
        <f>SUM(M15:N15)</f>
        <v>250000</v>
      </c>
      <c r="M15" s="119">
        <v>0</v>
      </c>
      <c r="N15" s="119">
        <v>250000</v>
      </c>
      <c r="O15" s="119">
        <f>SUM(P15:R15)</f>
        <v>275000</v>
      </c>
      <c r="P15" s="119">
        <v>0</v>
      </c>
      <c r="Q15" s="119">
        <v>250000</v>
      </c>
      <c r="R15" s="119">
        <v>25000</v>
      </c>
      <c r="S15" s="120">
        <v>4</v>
      </c>
      <c r="T15" s="119">
        <f>I15-P15</f>
        <v>0</v>
      </c>
      <c r="U15" s="119">
        <f>N15-Q15</f>
        <v>0</v>
      </c>
      <c r="V15" s="119">
        <f>K15-R15</f>
        <v>0</v>
      </c>
      <c r="W15" s="221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</row>
    <row r="16" spans="1:46" s="154" customFormat="1" ht="120.75" customHeight="1">
      <c r="A16" s="189"/>
      <c r="B16" s="142" t="s">
        <v>156</v>
      </c>
      <c r="C16" s="120">
        <v>2</v>
      </c>
      <c r="D16" s="119">
        <f>SUM(E16:G16)</f>
        <v>55000</v>
      </c>
      <c r="E16" s="119">
        <v>0</v>
      </c>
      <c r="F16" s="119">
        <v>50000</v>
      </c>
      <c r="G16" s="119">
        <v>5000</v>
      </c>
      <c r="H16" s="119">
        <f>SUM(I16:K16)</f>
        <v>55000</v>
      </c>
      <c r="I16" s="119">
        <v>0</v>
      </c>
      <c r="J16" s="119">
        <v>50000</v>
      </c>
      <c r="K16" s="119">
        <v>5000</v>
      </c>
      <c r="L16" s="119">
        <f>SUM(M16:N16)</f>
        <v>50000</v>
      </c>
      <c r="M16" s="119">
        <v>0</v>
      </c>
      <c r="N16" s="119">
        <v>50000</v>
      </c>
      <c r="O16" s="119">
        <f>SUM(P16:R16)</f>
        <v>55000</v>
      </c>
      <c r="P16" s="119">
        <v>0</v>
      </c>
      <c r="Q16" s="119">
        <v>50000</v>
      </c>
      <c r="R16" s="119">
        <v>5000</v>
      </c>
      <c r="S16" s="120">
        <v>2</v>
      </c>
      <c r="T16" s="119">
        <f>I16-P16</f>
        <v>0</v>
      </c>
      <c r="U16" s="119">
        <f>N16-Q16</f>
        <v>0</v>
      </c>
      <c r="V16" s="119">
        <f>K16-R16</f>
        <v>0</v>
      </c>
      <c r="W16" s="222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</row>
    <row r="17" spans="1:46" ht="57" customHeight="1">
      <c r="A17" s="159"/>
      <c r="B17" s="142" t="s">
        <v>173</v>
      </c>
      <c r="C17" s="120">
        <v>4</v>
      </c>
      <c r="D17" s="119">
        <f>SUM(E17:G17)</f>
        <v>1664370</v>
      </c>
      <c r="E17" s="119">
        <v>0</v>
      </c>
      <c r="F17" s="119">
        <v>1331500</v>
      </c>
      <c r="G17" s="119">
        <v>332870</v>
      </c>
      <c r="H17" s="119">
        <f>SUM(I17:K17)</f>
        <v>1664370</v>
      </c>
      <c r="I17" s="119">
        <v>0</v>
      </c>
      <c r="J17" s="119">
        <v>1331500</v>
      </c>
      <c r="K17" s="119">
        <v>332870</v>
      </c>
      <c r="L17" s="119">
        <f>SUM(M17:N17)</f>
        <v>1331500</v>
      </c>
      <c r="M17" s="119">
        <v>0</v>
      </c>
      <c r="N17" s="119">
        <v>1331500</v>
      </c>
      <c r="O17" s="119">
        <f>SUM(P17:R17)</f>
        <v>1664370</v>
      </c>
      <c r="P17" s="119">
        <v>0</v>
      </c>
      <c r="Q17" s="119">
        <v>1331500</v>
      </c>
      <c r="R17" s="119">
        <v>332870</v>
      </c>
      <c r="S17" s="120">
        <v>4</v>
      </c>
      <c r="T17" s="119">
        <f>I17-P17</f>
        <v>0</v>
      </c>
      <c r="U17" s="119">
        <f>N17-Q17</f>
        <v>0</v>
      </c>
      <c r="V17" s="119">
        <f>K17-R17</f>
        <v>0</v>
      </c>
      <c r="W17" s="22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3" t="s">
        <v>12</v>
      </c>
      <c r="B18" s="14"/>
      <c r="C18" s="14"/>
      <c r="D18" s="79">
        <f>SUM(D15:D17)</f>
        <v>1994370</v>
      </c>
      <c r="E18" s="79">
        <f aca="true" t="shared" si="0" ref="E18:V18">SUM(E15:E17)</f>
        <v>0</v>
      </c>
      <c r="F18" s="79">
        <f t="shared" si="0"/>
        <v>1631500</v>
      </c>
      <c r="G18" s="79">
        <f t="shared" si="0"/>
        <v>362870</v>
      </c>
      <c r="H18" s="79">
        <f t="shared" si="0"/>
        <v>1994370</v>
      </c>
      <c r="I18" s="79">
        <f t="shared" si="0"/>
        <v>0</v>
      </c>
      <c r="J18" s="79">
        <f t="shared" si="0"/>
        <v>1631500</v>
      </c>
      <c r="K18" s="79">
        <f t="shared" si="0"/>
        <v>362870</v>
      </c>
      <c r="L18" s="79">
        <f t="shared" si="0"/>
        <v>1631500</v>
      </c>
      <c r="M18" s="79">
        <f t="shared" si="0"/>
        <v>0</v>
      </c>
      <c r="N18" s="79">
        <f t="shared" si="0"/>
        <v>1631500</v>
      </c>
      <c r="O18" s="79">
        <f t="shared" si="0"/>
        <v>1994370</v>
      </c>
      <c r="P18" s="79">
        <f t="shared" si="0"/>
        <v>0</v>
      </c>
      <c r="Q18" s="79">
        <f t="shared" si="0"/>
        <v>1631500</v>
      </c>
      <c r="R18" s="79">
        <f t="shared" si="0"/>
        <v>362870</v>
      </c>
      <c r="S18" s="79"/>
      <c r="T18" s="79">
        <f t="shared" si="0"/>
        <v>0</v>
      </c>
      <c r="U18" s="79">
        <f t="shared" si="0"/>
        <v>0</v>
      </c>
      <c r="V18" s="79">
        <f t="shared" si="0"/>
        <v>0</v>
      </c>
      <c r="W18" s="14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9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90" t="s">
        <v>54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12.75">
      <c r="A21" s="190" t="s">
        <v>55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23" s="1" customFormat="1" ht="12.75">
      <c r="A22" s="50"/>
      <c r="B22" s="50"/>
      <c r="C22" s="50"/>
      <c r="D22" s="50"/>
      <c r="E22" s="50"/>
      <c r="F22" s="50"/>
      <c r="G22" s="50"/>
      <c r="H22" s="51"/>
      <c r="I22" s="51"/>
      <c r="J22" s="51"/>
      <c r="K22" s="51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2:23" s="1" customFormat="1" ht="12.75">
      <c r="B23" s="16"/>
      <c r="C23" s="16"/>
      <c r="D23" s="16"/>
      <c r="E23" s="16"/>
      <c r="F23" s="16" t="s">
        <v>167</v>
      </c>
      <c r="G23" s="16"/>
      <c r="H23" s="24"/>
      <c r="I23" s="24"/>
      <c r="J23" s="24"/>
      <c r="K23" s="24"/>
      <c r="N23" s="9"/>
      <c r="Q23" s="16"/>
      <c r="R23" s="16"/>
      <c r="S23" s="16"/>
      <c r="T23" s="16" t="s">
        <v>130</v>
      </c>
      <c r="U23" s="16"/>
      <c r="V23" s="16"/>
      <c r="W23" s="16"/>
    </row>
    <row r="24" spans="17:22" s="1" customFormat="1" ht="12.75">
      <c r="Q24" s="4" t="s">
        <v>101</v>
      </c>
      <c r="R24" s="4"/>
      <c r="S24" s="4"/>
      <c r="T24" s="82" t="s">
        <v>102</v>
      </c>
      <c r="U24" s="4"/>
      <c r="V24" s="4"/>
    </row>
    <row r="25" spans="12:22" s="1" customFormat="1" ht="12.75">
      <c r="L25" s="50"/>
      <c r="M25" s="50"/>
      <c r="N25" s="50"/>
      <c r="O25" s="50"/>
      <c r="P25" s="50"/>
      <c r="Q25" s="50"/>
      <c r="R25" s="50"/>
      <c r="S25" s="50"/>
      <c r="T25" s="51"/>
      <c r="U25" s="4"/>
      <c r="V25" s="4"/>
    </row>
    <row r="26" spans="15:22" s="1" customFormat="1" ht="12.75">
      <c r="O26" s="16"/>
      <c r="P26" s="16"/>
      <c r="Q26" s="16"/>
      <c r="R26" s="16"/>
      <c r="S26" s="16"/>
      <c r="T26" s="9" t="s">
        <v>104</v>
      </c>
      <c r="U26" s="4"/>
      <c r="V26" s="4"/>
    </row>
    <row r="27" spans="7:22" s="1" customFormat="1" ht="12.75">
      <c r="G27" s="4"/>
      <c r="K27" s="4"/>
      <c r="L27" s="4"/>
      <c r="M27" s="4"/>
      <c r="N27" s="4"/>
      <c r="O27" s="4"/>
      <c r="P27" s="4"/>
      <c r="Q27" s="4"/>
      <c r="S27" s="4"/>
      <c r="T27" s="4"/>
      <c r="U27" s="4"/>
      <c r="V27" s="4"/>
    </row>
    <row r="28" spans="1:14" s="50" customFormat="1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50" customFormat="1" ht="12.75" customHeight="1">
      <c r="A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7" s="1" customFormat="1" ht="12.75">
      <c r="A30" s="1" t="s">
        <v>106</v>
      </c>
      <c r="B30" s="52" t="s">
        <v>131</v>
      </c>
      <c r="C30" s="53"/>
      <c r="E30" s="220" t="s">
        <v>129</v>
      </c>
      <c r="F30" s="220"/>
      <c r="G30" s="220"/>
    </row>
    <row r="31" spans="2:6" s="1" customFormat="1" ht="20.25">
      <c r="B31" s="83" t="s">
        <v>103</v>
      </c>
      <c r="C31" s="53"/>
      <c r="D31" s="82" t="s">
        <v>110</v>
      </c>
      <c r="F31" s="82" t="s">
        <v>111</v>
      </c>
    </row>
    <row r="32" spans="2:3" s="1" customFormat="1" ht="12.75">
      <c r="B32" s="23" t="s">
        <v>134</v>
      </c>
      <c r="C32" s="53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</sheetData>
  <sheetProtection/>
  <mergeCells count="33">
    <mergeCell ref="M12:N12"/>
    <mergeCell ref="I12:K12"/>
    <mergeCell ref="A11:A13"/>
    <mergeCell ref="U1:W1"/>
    <mergeCell ref="V2:W2"/>
    <mergeCell ref="A3:W3"/>
    <mergeCell ref="A4:W4"/>
    <mergeCell ref="L12:L13"/>
    <mergeCell ref="B11:B13"/>
    <mergeCell ref="C11:C13"/>
    <mergeCell ref="L11:N11"/>
    <mergeCell ref="W11:W13"/>
    <mergeCell ref="H11:K11"/>
    <mergeCell ref="E30:G30"/>
    <mergeCell ref="A21:W21"/>
    <mergeCell ref="O12:O13"/>
    <mergeCell ref="P12:R12"/>
    <mergeCell ref="T12:T13"/>
    <mergeCell ref="S11:S13"/>
    <mergeCell ref="V12:V13"/>
    <mergeCell ref="D11:G11"/>
    <mergeCell ref="T11:V11"/>
    <mergeCell ref="O11:R11"/>
    <mergeCell ref="U12:U13"/>
    <mergeCell ref="A20:W20"/>
    <mergeCell ref="H12:H13"/>
    <mergeCell ref="E12:G12"/>
    <mergeCell ref="A5:W5"/>
    <mergeCell ref="D12:D13"/>
    <mergeCell ref="W15:W17"/>
    <mergeCell ref="A15:A17"/>
    <mergeCell ref="A6:W6"/>
    <mergeCell ref="B7:W7"/>
  </mergeCells>
  <printOptions/>
  <pageMargins left="0.2362204724409449" right="0" top="0.7480314960629921" bottom="0" header="0.31496062992125984" footer="0.31496062992125984"/>
  <pageSetup fitToHeight="2" fitToWidth="1"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T94"/>
  <sheetViews>
    <sheetView zoomScalePageLayoutView="0" workbookViewId="0" topLeftCell="A10">
      <selection activeCell="A1" sqref="A1:W32"/>
    </sheetView>
  </sheetViews>
  <sheetFormatPr defaultColWidth="9.140625" defaultRowHeight="15"/>
  <cols>
    <col min="1" max="1" width="13.57421875" style="2" customWidth="1"/>
    <col min="2" max="2" width="26.57421875" style="2" customWidth="1"/>
    <col min="3" max="3" width="10.7109375" style="2" customWidth="1"/>
    <col min="4" max="4" width="11.28125" style="2" customWidth="1"/>
    <col min="5" max="5" width="8.00390625" style="2" customWidth="1"/>
    <col min="6" max="6" width="11.28125" style="2" customWidth="1"/>
    <col min="7" max="7" width="9.421875" style="2" customWidth="1"/>
    <col min="8" max="8" width="11.28125" style="2" customWidth="1"/>
    <col min="9" max="9" width="8.00390625" style="2" customWidth="1"/>
    <col min="10" max="10" width="10.8515625" style="2" customWidth="1"/>
    <col min="11" max="11" width="9.7109375" style="2" customWidth="1"/>
    <col min="12" max="12" width="11.421875" style="2" customWidth="1"/>
    <col min="13" max="13" width="9.140625" style="2" customWidth="1"/>
    <col min="14" max="14" width="11.8515625" style="2" customWidth="1"/>
    <col min="15" max="15" width="12.00390625" style="2" customWidth="1"/>
    <col min="16" max="16" width="8.28125" style="2" customWidth="1"/>
    <col min="17" max="17" width="10.57421875" style="2" customWidth="1"/>
    <col min="18" max="18" width="10.00390625" style="2" customWidth="1"/>
    <col min="19" max="19" width="12.8515625" style="2" customWidth="1"/>
    <col min="20" max="20" width="7.57421875" style="2" customWidth="1"/>
    <col min="21" max="21" width="10.57421875" style="2" customWidth="1"/>
    <col min="22" max="22" width="10.00390625" style="2" customWidth="1"/>
    <col min="23" max="23" width="14.421875" style="2" customWidth="1"/>
    <col min="24" max="16384" width="9.140625" style="2" customWidth="1"/>
  </cols>
  <sheetData>
    <row r="1" spans="1:23" ht="6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6" t="s">
        <v>92</v>
      </c>
      <c r="V1" s="166"/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8" t="s">
        <v>67</v>
      </c>
      <c r="W2" s="21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180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51">
      <c r="A7" s="36" t="s">
        <v>8</v>
      </c>
      <c r="B7" s="215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87" t="s">
        <v>42</v>
      </c>
      <c r="B11" s="187" t="s">
        <v>91</v>
      </c>
      <c r="C11" s="187" t="s">
        <v>43</v>
      </c>
      <c r="D11" s="187" t="s">
        <v>152</v>
      </c>
      <c r="E11" s="187"/>
      <c r="F11" s="187"/>
      <c r="G11" s="187"/>
      <c r="H11" s="187" t="s">
        <v>153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69.75" customHeight="1">
      <c r="A15" s="158" t="s">
        <v>95</v>
      </c>
      <c r="B15" s="15" t="s">
        <v>99</v>
      </c>
      <c r="C15" s="7">
        <v>1</v>
      </c>
      <c r="D15" s="79">
        <f>SUM(E15:G15)</f>
        <v>5352600</v>
      </c>
      <c r="E15" s="79">
        <v>0</v>
      </c>
      <c r="F15" s="79">
        <v>4756200</v>
      </c>
      <c r="G15" s="79">
        <v>596400</v>
      </c>
      <c r="H15" s="79">
        <f>SUM(I15:K15)</f>
        <v>5352600</v>
      </c>
      <c r="I15" s="79">
        <v>0</v>
      </c>
      <c r="J15" s="79">
        <v>4756200</v>
      </c>
      <c r="K15" s="79">
        <v>596400</v>
      </c>
      <c r="L15" s="79">
        <f>SUM(M15:N15)</f>
        <v>4756200</v>
      </c>
      <c r="M15" s="79">
        <v>0</v>
      </c>
      <c r="N15" s="79">
        <v>4756200</v>
      </c>
      <c r="O15" s="79">
        <f>SUM(P15:R15)</f>
        <v>5352600</v>
      </c>
      <c r="P15" s="79">
        <v>0</v>
      </c>
      <c r="Q15" s="79">
        <v>4756200</v>
      </c>
      <c r="R15" s="79">
        <v>596400</v>
      </c>
      <c r="S15" s="7">
        <v>1</v>
      </c>
      <c r="T15" s="79">
        <f>I15-P15</f>
        <v>0</v>
      </c>
      <c r="U15" s="79">
        <f>N15-Q15</f>
        <v>0</v>
      </c>
      <c r="V15" s="79">
        <f>K15-R15</f>
        <v>0</v>
      </c>
      <c r="W15" s="16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47.25" customHeight="1">
      <c r="A16" s="159"/>
      <c r="B16" s="15" t="s">
        <v>100</v>
      </c>
      <c r="C16" s="7">
        <v>70</v>
      </c>
      <c r="D16" s="79">
        <f>SUM(E16:G16)</f>
        <v>27280</v>
      </c>
      <c r="E16" s="79">
        <v>0</v>
      </c>
      <c r="F16" s="79">
        <v>24800</v>
      </c>
      <c r="G16" s="79">
        <v>2480</v>
      </c>
      <c r="H16" s="79">
        <f>SUM(I16:K16)</f>
        <v>27280</v>
      </c>
      <c r="I16" s="79">
        <v>0</v>
      </c>
      <c r="J16" s="79">
        <v>24800</v>
      </c>
      <c r="K16" s="79">
        <v>2480</v>
      </c>
      <c r="L16" s="79">
        <f>SUM(M16:N16)</f>
        <v>24800</v>
      </c>
      <c r="M16" s="79">
        <v>0</v>
      </c>
      <c r="N16" s="79">
        <v>24800</v>
      </c>
      <c r="O16" s="79">
        <f>SUM(P16:R16)</f>
        <v>27280</v>
      </c>
      <c r="P16" s="79">
        <v>0</v>
      </c>
      <c r="Q16" s="79">
        <v>24800</v>
      </c>
      <c r="R16" s="79">
        <v>2480</v>
      </c>
      <c r="S16" s="7">
        <v>70</v>
      </c>
      <c r="T16" s="79">
        <f>I16-P16</f>
        <v>0</v>
      </c>
      <c r="U16" s="79">
        <f>N16-Q16</f>
        <v>0</v>
      </c>
      <c r="V16" s="79">
        <f>K16-R16</f>
        <v>0</v>
      </c>
      <c r="W16" s="169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13" t="s">
        <v>12</v>
      </c>
      <c r="B17" s="14"/>
      <c r="C17" s="14"/>
      <c r="D17" s="79">
        <f>SUM(D15:D16)</f>
        <v>5379880</v>
      </c>
      <c r="E17" s="79">
        <f>SUM(E15:E15)</f>
        <v>0</v>
      </c>
      <c r="F17" s="79">
        <f>SUM(F15:F16)</f>
        <v>4781000</v>
      </c>
      <c r="G17" s="79">
        <f>SUM(G15:G16)</f>
        <v>598880</v>
      </c>
      <c r="H17" s="79">
        <f>SUM(H15:H16)</f>
        <v>5379880</v>
      </c>
      <c r="I17" s="79">
        <f>SUM(I15:I15)</f>
        <v>0</v>
      </c>
      <c r="J17" s="79">
        <f>SUM(J15:J16)</f>
        <v>4781000</v>
      </c>
      <c r="K17" s="79">
        <f>SUM(K15:K16)</f>
        <v>598880</v>
      </c>
      <c r="L17" s="79">
        <f>SUM(L15:L16)</f>
        <v>4781000</v>
      </c>
      <c r="M17" s="79">
        <f>SUM(M15:M15)</f>
        <v>0</v>
      </c>
      <c r="N17" s="79">
        <f>SUM(N15:N16)</f>
        <v>4781000</v>
      </c>
      <c r="O17" s="79">
        <f>SUM(O15:O16)</f>
        <v>5379880</v>
      </c>
      <c r="P17" s="79">
        <f>SUM(P15:P15)</f>
        <v>0</v>
      </c>
      <c r="Q17" s="79">
        <f>SUM(Q15:Q16)</f>
        <v>4781000</v>
      </c>
      <c r="R17" s="79">
        <f>SUM(R15:R16)</f>
        <v>598880</v>
      </c>
      <c r="S17" s="79"/>
      <c r="T17" s="79">
        <f>SUM(T15:T15)</f>
        <v>0</v>
      </c>
      <c r="U17" s="79">
        <f>SUM(U15:U16)</f>
        <v>0</v>
      </c>
      <c r="V17" s="79">
        <f>SUM(V15:V15)</f>
        <v>0</v>
      </c>
      <c r="W17" s="14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9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90" t="s">
        <v>55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2:3" s="1" customFormat="1" ht="12.75">
      <c r="B21" s="49"/>
      <c r="C21" s="49"/>
    </row>
    <row r="22" spans="1:23" s="1" customFormat="1" ht="12.75">
      <c r="A22" s="50"/>
      <c r="B22" s="50"/>
      <c r="C22" s="50"/>
      <c r="D22" s="50"/>
      <c r="E22" s="50"/>
      <c r="F22" s="50"/>
      <c r="G22" s="50"/>
      <c r="H22" s="51"/>
      <c r="I22" s="51"/>
      <c r="J22" s="51"/>
      <c r="K22" s="51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2:23" s="1" customFormat="1" ht="12.75">
      <c r="B23" s="16"/>
      <c r="C23" s="16"/>
      <c r="D23" s="16"/>
      <c r="E23" s="16"/>
      <c r="F23" s="16" t="s">
        <v>167</v>
      </c>
      <c r="G23" s="16"/>
      <c r="H23" s="24"/>
      <c r="I23" s="24"/>
      <c r="J23" s="24"/>
      <c r="K23" s="24"/>
      <c r="N23" s="9"/>
      <c r="Q23" s="16"/>
      <c r="R23" s="16"/>
      <c r="S23" s="16"/>
      <c r="T23" s="16" t="s">
        <v>130</v>
      </c>
      <c r="U23" s="16"/>
      <c r="V23" s="16"/>
      <c r="W23" s="16"/>
    </row>
    <row r="24" spans="17:22" s="1" customFormat="1" ht="12.75">
      <c r="Q24" s="4" t="s">
        <v>101</v>
      </c>
      <c r="R24" s="4"/>
      <c r="S24" s="4"/>
      <c r="T24" s="82" t="s">
        <v>102</v>
      </c>
      <c r="U24" s="4"/>
      <c r="V24" s="4"/>
    </row>
    <row r="25" spans="12:22" s="1" customFormat="1" ht="12.75">
      <c r="L25" s="50"/>
      <c r="M25" s="50"/>
      <c r="N25" s="50"/>
      <c r="O25" s="50"/>
      <c r="P25" s="50"/>
      <c r="Q25" s="50"/>
      <c r="R25" s="50"/>
      <c r="S25" s="50"/>
      <c r="T25" s="51"/>
      <c r="U25" s="4"/>
      <c r="V25" s="4"/>
    </row>
    <row r="26" spans="15:22" s="1" customFormat="1" ht="12.75">
      <c r="O26" s="16"/>
      <c r="P26" s="16"/>
      <c r="Q26" s="16"/>
      <c r="R26" s="16"/>
      <c r="S26" s="16"/>
      <c r="T26" s="9" t="s">
        <v>104</v>
      </c>
      <c r="U26" s="4"/>
      <c r="V26" s="4"/>
    </row>
    <row r="27" spans="7:22" s="1" customFormat="1" ht="12.75">
      <c r="G27" s="4"/>
      <c r="K27" s="4"/>
      <c r="L27" s="4"/>
      <c r="M27" s="4"/>
      <c r="N27" s="4"/>
      <c r="O27" s="4"/>
      <c r="P27" s="4"/>
      <c r="Q27" s="4"/>
      <c r="S27" s="4"/>
      <c r="T27" s="4"/>
      <c r="U27" s="4"/>
      <c r="V27" s="4"/>
    </row>
    <row r="28" spans="1:14" s="50" customFormat="1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50" customFormat="1" ht="12.75" customHeight="1">
      <c r="A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7" s="1" customFormat="1" ht="12.75">
      <c r="A30" s="1" t="s">
        <v>106</v>
      </c>
      <c r="B30" s="52" t="s">
        <v>131</v>
      </c>
      <c r="C30" s="53"/>
      <c r="E30" s="220" t="s">
        <v>130</v>
      </c>
      <c r="F30" s="220"/>
      <c r="G30" s="220"/>
    </row>
    <row r="31" spans="2:6" s="1" customFormat="1" ht="20.25">
      <c r="B31" s="83" t="s">
        <v>103</v>
      </c>
      <c r="C31" s="53"/>
      <c r="D31" s="82" t="s">
        <v>110</v>
      </c>
      <c r="F31" s="82" t="s">
        <v>111</v>
      </c>
    </row>
    <row r="32" spans="2:3" s="1" customFormat="1" ht="12.75">
      <c r="B32" s="23" t="s">
        <v>134</v>
      </c>
      <c r="C32" s="53"/>
    </row>
    <row r="33" spans="2:46" ht="12.75">
      <c r="B33" s="45"/>
      <c r="C33" s="4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45"/>
      <c r="C34" s="4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45"/>
      <c r="C35" s="4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45"/>
      <c r="C36" s="4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45"/>
      <c r="C37" s="4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45"/>
      <c r="C38" s="4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45"/>
      <c r="C39" s="4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45"/>
      <c r="C40" s="4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45"/>
      <c r="C41" s="4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45"/>
      <c r="C42" s="4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45"/>
      <c r="C43" s="4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45"/>
      <c r="C44" s="4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45"/>
      <c r="C45" s="4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45"/>
      <c r="C46" s="4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2:46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2:46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2:46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2:46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2:46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2:46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2:46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2:46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2:46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2:46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2:46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2:46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2:46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2:46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2:46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2:46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2:46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2:46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2:46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2:46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2:46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2:46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2:46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</sheetData>
  <sheetProtection/>
  <mergeCells count="33">
    <mergeCell ref="T11:V11"/>
    <mergeCell ref="S11:S13"/>
    <mergeCell ref="A4:W4"/>
    <mergeCell ref="H11:K11"/>
    <mergeCell ref="I12:K12"/>
    <mergeCell ref="A11:A13"/>
    <mergeCell ref="A3:W3"/>
    <mergeCell ref="E12:G12"/>
    <mergeCell ref="W11:W13"/>
    <mergeCell ref="U12:U13"/>
    <mergeCell ref="D12:D13"/>
    <mergeCell ref="D11:G11"/>
    <mergeCell ref="O11:R11"/>
    <mergeCell ref="E30:G30"/>
    <mergeCell ref="O12:O13"/>
    <mergeCell ref="P12:R12"/>
    <mergeCell ref="A19:W19"/>
    <mergeCell ref="A20:W20"/>
    <mergeCell ref="A15:A16"/>
    <mergeCell ref="B11:B13"/>
    <mergeCell ref="H12:H13"/>
    <mergeCell ref="C11:C13"/>
    <mergeCell ref="W15:W16"/>
    <mergeCell ref="U1:W1"/>
    <mergeCell ref="V2:W2"/>
    <mergeCell ref="L11:N11"/>
    <mergeCell ref="L12:L13"/>
    <mergeCell ref="M12:N12"/>
    <mergeCell ref="T12:T13"/>
    <mergeCell ref="V12:V13"/>
    <mergeCell ref="A5:W5"/>
    <mergeCell ref="A6:W6"/>
    <mergeCell ref="B7:W7"/>
  </mergeCells>
  <printOptions/>
  <pageMargins left="0" right="0" top="0.7480314960629921" bottom="0" header="0.31496062992125984" footer="0.31496062992125984"/>
  <pageSetup horizontalDpi="600" verticalDpi="600" orientation="landscape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71"/>
  <sheetViews>
    <sheetView zoomScalePageLayoutView="0" workbookViewId="0" topLeftCell="A8">
      <selection activeCell="W15" sqref="W15"/>
    </sheetView>
  </sheetViews>
  <sheetFormatPr defaultColWidth="9.140625" defaultRowHeight="15"/>
  <cols>
    <col min="1" max="1" width="13.57421875" style="2" customWidth="1"/>
    <col min="2" max="2" width="25.7109375" style="2" customWidth="1"/>
    <col min="3" max="3" width="11.7109375" style="2" customWidth="1"/>
    <col min="4" max="4" width="11.140625" style="2" customWidth="1"/>
    <col min="5" max="5" width="8.28125" style="2" customWidth="1"/>
    <col min="6" max="6" width="10.7109375" style="2" customWidth="1"/>
    <col min="7" max="7" width="9.7109375" style="2" customWidth="1"/>
    <col min="8" max="8" width="10.8515625" style="2" customWidth="1"/>
    <col min="9" max="9" width="7.7109375" style="2" customWidth="1"/>
    <col min="10" max="10" width="11.421875" style="2" customWidth="1"/>
    <col min="11" max="11" width="9.7109375" style="2" customWidth="1"/>
    <col min="12" max="12" width="10.7109375" style="2" customWidth="1"/>
    <col min="13" max="13" width="7.57421875" style="2" customWidth="1"/>
    <col min="14" max="14" width="11.57421875" style="2" customWidth="1"/>
    <col min="15" max="15" width="11.00390625" style="2" customWidth="1"/>
    <col min="16" max="16" width="7.28125" style="2" customWidth="1"/>
    <col min="17" max="17" width="10.8515625" style="2" customWidth="1"/>
    <col min="18" max="18" width="10.7109375" style="2" customWidth="1"/>
    <col min="19" max="19" width="12.8515625" style="2" customWidth="1"/>
    <col min="20" max="20" width="7.421875" style="2" customWidth="1"/>
    <col min="21" max="21" width="9.28125" style="2" customWidth="1"/>
    <col min="22" max="22" width="8.140625" style="2" customWidth="1"/>
    <col min="23" max="23" width="14.8515625" style="2" customWidth="1"/>
    <col min="24" max="16384" width="9.140625" style="2" customWidth="1"/>
  </cols>
  <sheetData>
    <row r="1" spans="1:23" ht="6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6" t="s">
        <v>92</v>
      </c>
      <c r="V1" s="166"/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8" t="s">
        <v>67</v>
      </c>
      <c r="W2" s="21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19" t="s">
        <v>154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180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51">
      <c r="A7" s="36" t="s">
        <v>8</v>
      </c>
      <c r="B7" s="215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87" t="s">
        <v>42</v>
      </c>
      <c r="B11" s="187" t="s">
        <v>91</v>
      </c>
      <c r="C11" s="187" t="s">
        <v>43</v>
      </c>
      <c r="D11" s="187" t="s">
        <v>152</v>
      </c>
      <c r="E11" s="187"/>
      <c r="F11" s="187"/>
      <c r="G11" s="187"/>
      <c r="H11" s="187" t="s">
        <v>153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218.25" customHeight="1">
      <c r="A15" s="15" t="s">
        <v>95</v>
      </c>
      <c r="B15" s="15" t="s">
        <v>155</v>
      </c>
      <c r="C15" s="7">
        <v>3</v>
      </c>
      <c r="D15" s="79">
        <f>SUM(E15:G15)</f>
        <v>198000</v>
      </c>
      <c r="E15" s="79">
        <v>0</v>
      </c>
      <c r="F15" s="79">
        <v>180000</v>
      </c>
      <c r="G15" s="79">
        <v>18000</v>
      </c>
      <c r="H15" s="79">
        <f>SUM(I15:K15)</f>
        <v>198000</v>
      </c>
      <c r="I15" s="79">
        <v>0</v>
      </c>
      <c r="J15" s="79">
        <v>180000</v>
      </c>
      <c r="K15" s="79">
        <v>18000</v>
      </c>
      <c r="L15" s="79">
        <f>SUM(M15:N15)</f>
        <v>180000</v>
      </c>
      <c r="M15" s="79">
        <v>0</v>
      </c>
      <c r="N15" s="79">
        <v>180000</v>
      </c>
      <c r="O15" s="79">
        <f>SUM(P15:R15)</f>
        <v>186768.5</v>
      </c>
      <c r="P15" s="79">
        <v>0</v>
      </c>
      <c r="Q15" s="79">
        <v>180000</v>
      </c>
      <c r="R15" s="79">
        <v>6768.5</v>
      </c>
      <c r="S15" s="7">
        <v>3</v>
      </c>
      <c r="T15" s="79">
        <f>I15-P15</f>
        <v>0</v>
      </c>
      <c r="U15" s="79">
        <f>N15-Q15</f>
        <v>0</v>
      </c>
      <c r="V15" s="79">
        <f>K15-R15</f>
        <v>11231.5</v>
      </c>
      <c r="W15" s="18" t="s">
        <v>181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3" t="s">
        <v>12</v>
      </c>
      <c r="B16" s="14"/>
      <c r="C16" s="14"/>
      <c r="D16" s="79">
        <f aca="true" t="shared" si="0" ref="D16:R16">SUM(D15:D15)</f>
        <v>198000</v>
      </c>
      <c r="E16" s="79">
        <f t="shared" si="0"/>
        <v>0</v>
      </c>
      <c r="F16" s="79">
        <f t="shared" si="0"/>
        <v>180000</v>
      </c>
      <c r="G16" s="79">
        <f t="shared" si="0"/>
        <v>18000</v>
      </c>
      <c r="H16" s="79">
        <f t="shared" si="0"/>
        <v>198000</v>
      </c>
      <c r="I16" s="79">
        <f t="shared" si="0"/>
        <v>0</v>
      </c>
      <c r="J16" s="79">
        <f t="shared" si="0"/>
        <v>180000</v>
      </c>
      <c r="K16" s="79">
        <f t="shared" si="0"/>
        <v>18000</v>
      </c>
      <c r="L16" s="79">
        <f t="shared" si="0"/>
        <v>180000</v>
      </c>
      <c r="M16" s="79">
        <f t="shared" si="0"/>
        <v>0</v>
      </c>
      <c r="N16" s="79">
        <f t="shared" si="0"/>
        <v>180000</v>
      </c>
      <c r="O16" s="79">
        <f t="shared" si="0"/>
        <v>186768.5</v>
      </c>
      <c r="P16" s="79">
        <f t="shared" si="0"/>
        <v>0</v>
      </c>
      <c r="Q16" s="79">
        <f t="shared" si="0"/>
        <v>180000</v>
      </c>
      <c r="R16" s="79">
        <f t="shared" si="0"/>
        <v>6768.5</v>
      </c>
      <c r="S16" s="79"/>
      <c r="T16" s="79">
        <f>SUM(T15:T15)</f>
        <v>0</v>
      </c>
      <c r="U16" s="79">
        <f>SUM(U15:U15)</f>
        <v>0</v>
      </c>
      <c r="V16" s="79">
        <f>SUM(V15:V15)</f>
        <v>11231.5</v>
      </c>
      <c r="W16" s="1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90" t="s">
        <v>54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6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 t="s">
        <v>167</v>
      </c>
      <c r="G22" s="16"/>
      <c r="H22" s="24"/>
      <c r="I22" s="24"/>
      <c r="J22" s="24"/>
      <c r="K22" s="24"/>
      <c r="N22" s="9"/>
      <c r="Q22" s="16"/>
      <c r="R22" s="16"/>
      <c r="S22" s="16"/>
      <c r="T22" s="16" t="s">
        <v>130</v>
      </c>
      <c r="U22" s="16"/>
      <c r="V22" s="16"/>
      <c r="W22" s="16"/>
    </row>
    <row r="23" spans="17:22" s="1" customFormat="1" ht="26.25" customHeight="1">
      <c r="Q23" s="4" t="s">
        <v>101</v>
      </c>
      <c r="R23" s="4"/>
      <c r="S23" s="4"/>
      <c r="T23" s="82" t="s">
        <v>102</v>
      </c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 t="s">
        <v>104</v>
      </c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</row>
    <row r="27" spans="1:14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106</v>
      </c>
      <c r="B29" s="52" t="s">
        <v>133</v>
      </c>
      <c r="C29" s="53"/>
      <c r="E29" s="220" t="s">
        <v>130</v>
      </c>
      <c r="F29" s="220"/>
      <c r="G29" s="220"/>
    </row>
    <row r="30" spans="2:6" s="1" customFormat="1" ht="20.25">
      <c r="B30" s="83" t="s">
        <v>103</v>
      </c>
      <c r="C30" s="53"/>
      <c r="D30" s="82" t="s">
        <v>110</v>
      </c>
      <c r="F30" s="82" t="s">
        <v>111</v>
      </c>
    </row>
    <row r="31" spans="2:3" s="1" customFormat="1" ht="12.75">
      <c r="B31" s="23" t="s">
        <v>134</v>
      </c>
      <c r="C31" s="53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</sheetData>
  <sheetProtection/>
  <mergeCells count="31">
    <mergeCell ref="V12:V13"/>
    <mergeCell ref="S11:S13"/>
    <mergeCell ref="A11:A13"/>
    <mergeCell ref="I12:K12"/>
    <mergeCell ref="A3:W3"/>
    <mergeCell ref="E12:G12"/>
    <mergeCell ref="A4:W4"/>
    <mergeCell ref="B11:B13"/>
    <mergeCell ref="H12:H13"/>
    <mergeCell ref="L12:L13"/>
    <mergeCell ref="H11:K11"/>
    <mergeCell ref="M12:N12"/>
    <mergeCell ref="W11:W13"/>
    <mergeCell ref="E29:G29"/>
    <mergeCell ref="A19:W19"/>
    <mergeCell ref="O12:O13"/>
    <mergeCell ref="P12:R12"/>
    <mergeCell ref="T12:T13"/>
    <mergeCell ref="O11:R11"/>
    <mergeCell ref="D12:D13"/>
    <mergeCell ref="A18:W18"/>
    <mergeCell ref="L11:N11"/>
    <mergeCell ref="D11:G11"/>
    <mergeCell ref="A6:W6"/>
    <mergeCell ref="C11:C13"/>
    <mergeCell ref="T11:V11"/>
    <mergeCell ref="U1:W1"/>
    <mergeCell ref="V2:W2"/>
    <mergeCell ref="U12:U13"/>
    <mergeCell ref="B7:W7"/>
    <mergeCell ref="A5:W5"/>
  </mergeCells>
  <printOptions/>
  <pageMargins left="0.25" right="0.29" top="0.75" bottom="0.75" header="0.3" footer="0.3"/>
  <pageSetup fitToHeight="1" fitToWidth="1" horizontalDpi="600" verticalDpi="600" orientation="landscape" paperSize="9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71"/>
  <sheetViews>
    <sheetView zoomScalePageLayoutView="0" workbookViewId="0" topLeftCell="A6">
      <selection activeCell="A1" sqref="A1:W31"/>
    </sheetView>
  </sheetViews>
  <sheetFormatPr defaultColWidth="9.140625" defaultRowHeight="15"/>
  <cols>
    <col min="1" max="1" width="13.57421875" style="2" customWidth="1"/>
    <col min="2" max="2" width="25.00390625" style="2" customWidth="1"/>
    <col min="3" max="3" width="11.140625" style="2" customWidth="1"/>
    <col min="4" max="4" width="10.57421875" style="2" customWidth="1"/>
    <col min="5" max="6" width="9.140625" style="2" customWidth="1"/>
    <col min="7" max="7" width="9.28125" style="2" customWidth="1"/>
    <col min="8" max="8" width="10.421875" style="2" customWidth="1"/>
    <col min="9" max="9" width="9.140625" style="2" customWidth="1"/>
    <col min="10" max="10" width="10.140625" style="2" customWidth="1"/>
    <col min="11" max="11" width="8.8515625" style="2" customWidth="1"/>
    <col min="12" max="12" width="12.7109375" style="2" customWidth="1"/>
    <col min="13" max="13" width="9.8515625" style="2" customWidth="1"/>
    <col min="14" max="14" width="9.57421875" style="2" customWidth="1"/>
    <col min="15" max="15" width="11.00390625" style="2" customWidth="1"/>
    <col min="16" max="16" width="9.140625" style="2" customWidth="1"/>
    <col min="17" max="17" width="9.00390625" style="2" customWidth="1"/>
    <col min="18" max="18" width="9.7109375" style="2" customWidth="1"/>
    <col min="19" max="19" width="12.8515625" style="2" customWidth="1"/>
    <col min="20" max="21" width="9.140625" style="2" customWidth="1"/>
    <col min="22" max="22" width="8.7109375" style="2" customWidth="1"/>
    <col min="23" max="23" width="10.57421875" style="2" customWidth="1"/>
    <col min="24" max="16384" width="9.140625" style="2" customWidth="1"/>
  </cols>
  <sheetData>
    <row r="1" spans="1:2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6" t="s">
        <v>92</v>
      </c>
      <c r="V1" s="166"/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8" t="s">
        <v>67</v>
      </c>
      <c r="W2" s="21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19" t="s">
        <v>139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148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51">
      <c r="A7" s="36" t="s">
        <v>8</v>
      </c>
      <c r="B7" s="215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87" t="s">
        <v>42</v>
      </c>
      <c r="B11" s="187" t="s">
        <v>91</v>
      </c>
      <c r="C11" s="187" t="s">
        <v>43</v>
      </c>
      <c r="D11" s="187" t="s">
        <v>97</v>
      </c>
      <c r="E11" s="187"/>
      <c r="F11" s="187"/>
      <c r="G11" s="187"/>
      <c r="H11" s="187" t="s">
        <v>98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05.75" customHeight="1">
      <c r="A15" s="15" t="s">
        <v>95</v>
      </c>
      <c r="B15" s="15" t="s">
        <v>125</v>
      </c>
      <c r="C15" s="7">
        <v>1</v>
      </c>
      <c r="D15" s="79">
        <f>SUM(E15:G15)</f>
        <v>1800000</v>
      </c>
      <c r="E15" s="79">
        <v>540300</v>
      </c>
      <c r="F15" s="79">
        <v>918000</v>
      </c>
      <c r="G15" s="79">
        <v>341700</v>
      </c>
      <c r="H15" s="79">
        <f>SUM(I15:K15)</f>
        <v>1800000</v>
      </c>
      <c r="I15" s="79">
        <v>540300</v>
      </c>
      <c r="J15" s="79">
        <v>918000</v>
      </c>
      <c r="K15" s="79">
        <v>341700</v>
      </c>
      <c r="L15" s="79">
        <f>SUM(M15:N15)</f>
        <v>1458300</v>
      </c>
      <c r="M15" s="79">
        <v>540300</v>
      </c>
      <c r="N15" s="79">
        <v>918000</v>
      </c>
      <c r="O15" s="79">
        <f>SUM(P15:R15)</f>
        <v>1800000</v>
      </c>
      <c r="P15" s="79">
        <v>540300</v>
      </c>
      <c r="Q15" s="79">
        <v>918000</v>
      </c>
      <c r="R15" s="79">
        <v>341700</v>
      </c>
      <c r="S15" s="7">
        <v>1</v>
      </c>
      <c r="T15" s="79">
        <f>I15-P15</f>
        <v>0</v>
      </c>
      <c r="U15" s="79">
        <f>N15-Q15</f>
        <v>0</v>
      </c>
      <c r="V15" s="79">
        <f>K15-R15</f>
        <v>0</v>
      </c>
      <c r="W15" s="1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3" t="s">
        <v>12</v>
      </c>
      <c r="B16" s="14"/>
      <c r="C16" s="14"/>
      <c r="D16" s="80">
        <f aca="true" t="shared" si="0" ref="D16:R16">SUM(D15:D15)</f>
        <v>1800000</v>
      </c>
      <c r="E16" s="80">
        <f t="shared" si="0"/>
        <v>540300</v>
      </c>
      <c r="F16" s="80">
        <f t="shared" si="0"/>
        <v>918000</v>
      </c>
      <c r="G16" s="80">
        <f t="shared" si="0"/>
        <v>341700</v>
      </c>
      <c r="H16" s="80">
        <f t="shared" si="0"/>
        <v>1800000</v>
      </c>
      <c r="I16" s="80">
        <f t="shared" si="0"/>
        <v>540300</v>
      </c>
      <c r="J16" s="80">
        <f t="shared" si="0"/>
        <v>918000</v>
      </c>
      <c r="K16" s="80">
        <f t="shared" si="0"/>
        <v>341700</v>
      </c>
      <c r="L16" s="80">
        <f t="shared" si="0"/>
        <v>1458300</v>
      </c>
      <c r="M16" s="80">
        <f t="shared" si="0"/>
        <v>540300</v>
      </c>
      <c r="N16" s="80">
        <f t="shared" si="0"/>
        <v>918000</v>
      </c>
      <c r="O16" s="80">
        <f t="shared" si="0"/>
        <v>1800000</v>
      </c>
      <c r="P16" s="80">
        <f t="shared" si="0"/>
        <v>540300</v>
      </c>
      <c r="Q16" s="80">
        <f t="shared" si="0"/>
        <v>918000</v>
      </c>
      <c r="R16" s="80">
        <f t="shared" si="0"/>
        <v>341700</v>
      </c>
      <c r="S16" s="80"/>
      <c r="T16" s="80">
        <f>SUM(T15:T15)</f>
        <v>0</v>
      </c>
      <c r="U16" s="80">
        <f>SUM(U15:U15)</f>
        <v>0</v>
      </c>
      <c r="V16" s="80">
        <f>SUM(V15:V15)</f>
        <v>0</v>
      </c>
      <c r="W16" s="1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90" t="s">
        <v>54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6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 t="s">
        <v>123</v>
      </c>
      <c r="G22" s="16"/>
      <c r="H22" s="24"/>
      <c r="I22" s="24"/>
      <c r="J22" s="24"/>
      <c r="K22" s="24"/>
      <c r="N22" s="9"/>
      <c r="Q22" s="16"/>
      <c r="R22" s="16"/>
      <c r="S22" s="16"/>
      <c r="T22" s="16" t="s">
        <v>130</v>
      </c>
      <c r="U22" s="16"/>
      <c r="V22" s="16"/>
      <c r="W22" s="16"/>
    </row>
    <row r="23" spans="17:22" s="1" customFormat="1" ht="12.75">
      <c r="Q23" s="4" t="s">
        <v>101</v>
      </c>
      <c r="R23" s="4"/>
      <c r="S23" s="4"/>
      <c r="T23" s="82" t="s">
        <v>102</v>
      </c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 t="s">
        <v>104</v>
      </c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</row>
    <row r="27" spans="1:14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106</v>
      </c>
      <c r="B29" s="52" t="s">
        <v>131</v>
      </c>
      <c r="C29" s="53"/>
      <c r="E29" s="220" t="s">
        <v>129</v>
      </c>
      <c r="F29" s="220"/>
      <c r="G29" s="220"/>
    </row>
    <row r="30" spans="2:6" s="1" customFormat="1" ht="20.25">
      <c r="B30" s="83" t="s">
        <v>103</v>
      </c>
      <c r="C30" s="53"/>
      <c r="D30" s="82" t="s">
        <v>110</v>
      </c>
      <c r="F30" s="82" t="s">
        <v>111</v>
      </c>
    </row>
    <row r="31" spans="2:3" s="1" customFormat="1" ht="12.75">
      <c r="B31" s="23" t="s">
        <v>105</v>
      </c>
      <c r="C31" s="53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</sheetData>
  <sheetProtection/>
  <mergeCells count="31">
    <mergeCell ref="W11:W13"/>
    <mergeCell ref="D12:D13"/>
    <mergeCell ref="A18:W18"/>
    <mergeCell ref="A11:A13"/>
    <mergeCell ref="O11:R11"/>
    <mergeCell ref="U12:U13"/>
    <mergeCell ref="E29:G29"/>
    <mergeCell ref="O12:O13"/>
    <mergeCell ref="P12:R12"/>
    <mergeCell ref="T12:T13"/>
    <mergeCell ref="E12:G12"/>
    <mergeCell ref="H11:K11"/>
    <mergeCell ref="S11:S13"/>
    <mergeCell ref="T11:V11"/>
    <mergeCell ref="D11:G11"/>
    <mergeCell ref="A19:W19"/>
    <mergeCell ref="U1:W1"/>
    <mergeCell ref="V2:W2"/>
    <mergeCell ref="L11:N11"/>
    <mergeCell ref="L12:L13"/>
    <mergeCell ref="M12:N12"/>
    <mergeCell ref="B11:B13"/>
    <mergeCell ref="A3:W3"/>
    <mergeCell ref="B7:W7"/>
    <mergeCell ref="V12:V13"/>
    <mergeCell ref="H12:H13"/>
    <mergeCell ref="I12:K12"/>
    <mergeCell ref="A6:W6"/>
    <mergeCell ref="A4:W4"/>
    <mergeCell ref="C11:C13"/>
    <mergeCell ref="A5:W5"/>
  </mergeCells>
  <printOptions/>
  <pageMargins left="0.25" right="0.29" top="0.75" bottom="0.75" header="0.3" footer="0.3"/>
  <pageSetup fitToHeight="1" fitToWidth="1" horizontalDpi="600" verticalDpi="600" orientation="landscape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67"/>
  <sheetViews>
    <sheetView zoomScalePageLayoutView="0" workbookViewId="0" topLeftCell="A13">
      <selection activeCell="A1" sqref="A1:W30"/>
    </sheetView>
  </sheetViews>
  <sheetFormatPr defaultColWidth="9.140625" defaultRowHeight="15"/>
  <cols>
    <col min="1" max="1" width="14.8515625" style="2" customWidth="1"/>
    <col min="2" max="2" width="19.00390625" style="2" customWidth="1"/>
    <col min="3" max="3" width="11.57421875" style="2" customWidth="1"/>
    <col min="4" max="4" width="11.00390625" style="2" customWidth="1"/>
    <col min="5" max="5" width="10.57421875" style="2" customWidth="1"/>
    <col min="6" max="6" width="10.28125" style="2" customWidth="1"/>
    <col min="7" max="7" width="10.140625" style="2" customWidth="1"/>
    <col min="8" max="8" width="10.7109375" style="2" customWidth="1"/>
    <col min="9" max="9" width="10.8515625" style="2" customWidth="1"/>
    <col min="10" max="10" width="11.28125" style="2" customWidth="1"/>
    <col min="11" max="11" width="9.28125" style="2" customWidth="1"/>
    <col min="12" max="12" width="10.57421875" style="2" customWidth="1"/>
    <col min="13" max="14" width="10.7109375" style="2" customWidth="1"/>
    <col min="15" max="15" width="10.57421875" style="2" customWidth="1"/>
    <col min="16" max="16" width="11.140625" style="2" customWidth="1"/>
    <col min="17" max="17" width="10.7109375" style="2" customWidth="1"/>
    <col min="18" max="18" width="9.8515625" style="2" customWidth="1"/>
    <col min="19" max="19" width="12.8515625" style="2" customWidth="1"/>
    <col min="20" max="20" width="10.28125" style="2" customWidth="1"/>
    <col min="21" max="21" width="10.421875" style="2" customWidth="1"/>
    <col min="22" max="22" width="9.7109375" style="2" customWidth="1"/>
    <col min="23" max="23" width="10.57421875" style="2" customWidth="1"/>
    <col min="24" max="16384" width="9.140625" style="2" customWidth="1"/>
  </cols>
  <sheetData>
    <row r="1" spans="1:23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6" t="s">
        <v>92</v>
      </c>
      <c r="V1" s="166"/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8" t="s">
        <v>67</v>
      </c>
      <c r="W2" s="21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19" t="s">
        <v>140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148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51">
      <c r="A7" s="36" t="s">
        <v>8</v>
      </c>
      <c r="B7" s="215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s="43" customFormat="1" ht="1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87" t="s">
        <v>42</v>
      </c>
      <c r="B11" s="187" t="s">
        <v>91</v>
      </c>
      <c r="C11" s="187" t="s">
        <v>43</v>
      </c>
      <c r="D11" s="187" t="s">
        <v>97</v>
      </c>
      <c r="E11" s="187"/>
      <c r="F11" s="187"/>
      <c r="G11" s="187"/>
      <c r="H11" s="187" t="s">
        <v>98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25.5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04.25" customHeight="1">
      <c r="A15" s="96" t="s">
        <v>95</v>
      </c>
      <c r="B15" s="98" t="s">
        <v>126</v>
      </c>
      <c r="C15" s="7">
        <v>1</v>
      </c>
      <c r="D15" s="97">
        <f>SUM(E15:G15)</f>
        <v>2800000</v>
      </c>
      <c r="E15" s="97">
        <v>1300000</v>
      </c>
      <c r="F15" s="97">
        <v>1200000</v>
      </c>
      <c r="G15" s="97">
        <v>300000</v>
      </c>
      <c r="H15" s="97">
        <f>SUM(I15:K15)</f>
        <v>2800000</v>
      </c>
      <c r="I15" s="97">
        <v>1300000</v>
      </c>
      <c r="J15" s="97">
        <v>1200000</v>
      </c>
      <c r="K15" s="97">
        <v>300000</v>
      </c>
      <c r="L15" s="97">
        <f>SUM(M15:N15)</f>
        <v>2500000</v>
      </c>
      <c r="M15" s="97">
        <v>1300000</v>
      </c>
      <c r="N15" s="97">
        <v>1200000</v>
      </c>
      <c r="O15" s="97">
        <f>SUM(P15:R15)</f>
        <v>2800000</v>
      </c>
      <c r="P15" s="97">
        <v>1300000</v>
      </c>
      <c r="Q15" s="97">
        <v>1200000</v>
      </c>
      <c r="R15" s="97">
        <v>300000</v>
      </c>
      <c r="S15" s="7">
        <v>1</v>
      </c>
      <c r="T15" s="97">
        <f>I15-P15</f>
        <v>0</v>
      </c>
      <c r="U15" s="97">
        <f>N15-Q15</f>
        <v>0</v>
      </c>
      <c r="V15" s="97">
        <f>K15-R15</f>
        <v>0</v>
      </c>
      <c r="W15" s="1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3" t="s">
        <v>12</v>
      </c>
      <c r="B16" s="14"/>
      <c r="C16" s="14"/>
      <c r="D16" s="80">
        <f aca="true" t="shared" si="0" ref="D16:R16">SUM(D15:D15)</f>
        <v>2800000</v>
      </c>
      <c r="E16" s="80">
        <f t="shared" si="0"/>
        <v>1300000</v>
      </c>
      <c r="F16" s="80">
        <f t="shared" si="0"/>
        <v>1200000</v>
      </c>
      <c r="G16" s="80">
        <f t="shared" si="0"/>
        <v>300000</v>
      </c>
      <c r="H16" s="80">
        <f t="shared" si="0"/>
        <v>2800000</v>
      </c>
      <c r="I16" s="80">
        <f t="shared" si="0"/>
        <v>1300000</v>
      </c>
      <c r="J16" s="80">
        <f t="shared" si="0"/>
        <v>1200000</v>
      </c>
      <c r="K16" s="80">
        <f t="shared" si="0"/>
        <v>300000</v>
      </c>
      <c r="L16" s="80">
        <f t="shared" si="0"/>
        <v>2500000</v>
      </c>
      <c r="M16" s="80">
        <f t="shared" si="0"/>
        <v>1300000</v>
      </c>
      <c r="N16" s="80">
        <f t="shared" si="0"/>
        <v>1200000</v>
      </c>
      <c r="O16" s="80">
        <f t="shared" si="0"/>
        <v>2800000</v>
      </c>
      <c r="P16" s="80">
        <f t="shared" si="0"/>
        <v>1300000</v>
      </c>
      <c r="Q16" s="80">
        <f t="shared" si="0"/>
        <v>1200000</v>
      </c>
      <c r="R16" s="80">
        <f t="shared" si="0"/>
        <v>300000</v>
      </c>
      <c r="S16" s="80"/>
      <c r="T16" s="80">
        <f>SUM(T15:T15)</f>
        <v>0</v>
      </c>
      <c r="U16" s="80">
        <f>SUM(U15:U15)</f>
        <v>0</v>
      </c>
      <c r="V16" s="80">
        <f>SUM(V15:V15)</f>
        <v>0</v>
      </c>
      <c r="W16" s="1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90" t="s">
        <v>54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23" s="1" customFormat="1" ht="12.75">
      <c r="A20" s="50"/>
      <c r="B20" s="50"/>
      <c r="C20" s="50"/>
      <c r="D20" s="50"/>
      <c r="E20" s="50"/>
      <c r="F20" s="50"/>
      <c r="G20" s="50"/>
      <c r="H20" s="51"/>
      <c r="I20" s="51"/>
      <c r="J20" s="51"/>
      <c r="K20" s="51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2:23" s="1" customFormat="1" ht="12.75">
      <c r="B21" s="16"/>
      <c r="C21" s="16"/>
      <c r="D21" s="16"/>
      <c r="E21" s="16"/>
      <c r="F21" s="16" t="s">
        <v>123</v>
      </c>
      <c r="G21" s="16"/>
      <c r="H21" s="24"/>
      <c r="I21" s="24"/>
      <c r="J21" s="24"/>
      <c r="K21" s="24"/>
      <c r="N21" s="9"/>
      <c r="Q21" s="16"/>
      <c r="R21" s="16"/>
      <c r="S21" s="16"/>
      <c r="T21" s="16" t="s">
        <v>130</v>
      </c>
      <c r="U21" s="16"/>
      <c r="V21" s="16"/>
      <c r="W21" s="16"/>
    </row>
    <row r="22" spans="17:22" s="1" customFormat="1" ht="12.75">
      <c r="Q22" s="4" t="s">
        <v>101</v>
      </c>
      <c r="R22" s="4"/>
      <c r="S22" s="4"/>
      <c r="T22" s="82" t="s">
        <v>102</v>
      </c>
      <c r="U22" s="4"/>
      <c r="V22" s="4"/>
    </row>
    <row r="23" spans="12:22" s="1" customFormat="1" ht="12.75">
      <c r="L23" s="50"/>
      <c r="M23" s="50"/>
      <c r="N23" s="50"/>
      <c r="O23" s="50"/>
      <c r="P23" s="50"/>
      <c r="Q23" s="50"/>
      <c r="R23" s="50"/>
      <c r="S23" s="50"/>
      <c r="T23" s="51"/>
      <c r="U23" s="4"/>
      <c r="V23" s="4"/>
    </row>
    <row r="24" spans="15:22" s="1" customFormat="1" ht="12.75">
      <c r="O24" s="16"/>
      <c r="P24" s="16"/>
      <c r="Q24" s="16"/>
      <c r="R24" s="16"/>
      <c r="S24" s="16"/>
      <c r="T24" s="9" t="s">
        <v>104</v>
      </c>
      <c r="U24" s="4"/>
      <c r="V24" s="4"/>
    </row>
    <row r="25" spans="7:22" s="1" customFormat="1" ht="12.75">
      <c r="G25" s="4"/>
      <c r="K25" s="4"/>
      <c r="L25" s="4"/>
      <c r="M25" s="4"/>
      <c r="N25" s="4"/>
      <c r="O25" s="4"/>
      <c r="P25" s="4"/>
      <c r="Q25" s="4"/>
      <c r="S25" s="4"/>
      <c r="T25" s="4"/>
      <c r="U25" s="4"/>
      <c r="V25" s="4"/>
    </row>
    <row r="26" spans="1:14" s="50" customFormat="1" ht="12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s="50" customFormat="1" ht="12.75" customHeight="1">
      <c r="A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7" s="1" customFormat="1" ht="12.75">
      <c r="A28" s="1" t="s">
        <v>106</v>
      </c>
      <c r="B28" s="52" t="s">
        <v>131</v>
      </c>
      <c r="C28" s="53"/>
      <c r="E28" s="220" t="s">
        <v>129</v>
      </c>
      <c r="F28" s="220"/>
      <c r="G28" s="220"/>
    </row>
    <row r="29" spans="2:6" s="1" customFormat="1" ht="20.25">
      <c r="B29" s="83" t="s">
        <v>103</v>
      </c>
      <c r="C29" s="53"/>
      <c r="D29" s="82" t="s">
        <v>110</v>
      </c>
      <c r="F29" s="82" t="s">
        <v>111</v>
      </c>
    </row>
    <row r="30" spans="2:3" s="1" customFormat="1" ht="12.75">
      <c r="B30" s="23" t="s">
        <v>105</v>
      </c>
      <c r="C30" s="53"/>
    </row>
    <row r="31" spans="2:46" ht="12.7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</sheetData>
  <sheetProtection/>
  <mergeCells count="31">
    <mergeCell ref="E28:G28"/>
    <mergeCell ref="O12:O13"/>
    <mergeCell ref="P12:R12"/>
    <mergeCell ref="A19:W19"/>
    <mergeCell ref="V12:V13"/>
    <mergeCell ref="U1:W1"/>
    <mergeCell ref="V2:W2"/>
    <mergeCell ref="L11:N11"/>
    <mergeCell ref="L12:L13"/>
    <mergeCell ref="M12:N12"/>
    <mergeCell ref="W11:W13"/>
    <mergeCell ref="A4:W4"/>
    <mergeCell ref="U12:U13"/>
    <mergeCell ref="A6:W6"/>
    <mergeCell ref="I12:K12"/>
    <mergeCell ref="A11:A13"/>
    <mergeCell ref="T12:T13"/>
    <mergeCell ref="E12:G12"/>
    <mergeCell ref="A18:W18"/>
    <mergeCell ref="B11:B13"/>
    <mergeCell ref="S11:S13"/>
    <mergeCell ref="D11:G11"/>
    <mergeCell ref="H12:H13"/>
    <mergeCell ref="A3:W3"/>
    <mergeCell ref="O11:R11"/>
    <mergeCell ref="C11:C13"/>
    <mergeCell ref="H11:K11"/>
    <mergeCell ref="T11:V11"/>
    <mergeCell ref="B7:W7"/>
    <mergeCell ref="D12:D13"/>
    <mergeCell ref="A5:W5"/>
  </mergeCells>
  <printOptions/>
  <pageMargins left="0.25" right="0.29" top="0.75" bottom="0.75" header="0.3" footer="0.3"/>
  <pageSetup fitToHeight="1" fitToWidth="1" horizontalDpi="600" verticalDpi="600" orientation="landscape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71"/>
  <sheetViews>
    <sheetView tabSelected="1" zoomScalePageLayoutView="0" workbookViewId="0" topLeftCell="A13">
      <selection activeCell="P35" sqref="P35"/>
    </sheetView>
  </sheetViews>
  <sheetFormatPr defaultColWidth="9.140625" defaultRowHeight="15"/>
  <cols>
    <col min="1" max="1" width="13.57421875" style="2" customWidth="1"/>
    <col min="2" max="2" width="18.28125" style="2" customWidth="1"/>
    <col min="3" max="3" width="11.140625" style="2" customWidth="1"/>
    <col min="4" max="4" width="11.8515625" style="2" customWidth="1"/>
    <col min="5" max="5" width="10.8515625" style="2" customWidth="1"/>
    <col min="6" max="6" width="12.00390625" style="2" customWidth="1"/>
    <col min="7" max="7" width="10.8515625" style="2" customWidth="1"/>
    <col min="8" max="9" width="11.421875" style="2" customWidth="1"/>
    <col min="10" max="10" width="11.8515625" style="2" customWidth="1"/>
    <col min="11" max="11" width="10.57421875" style="2" customWidth="1"/>
    <col min="12" max="12" width="12.00390625" style="2" customWidth="1"/>
    <col min="13" max="13" width="11.7109375" style="2" customWidth="1"/>
    <col min="14" max="14" width="11.8515625" style="2" customWidth="1"/>
    <col min="15" max="15" width="11.7109375" style="2" customWidth="1"/>
    <col min="16" max="16" width="11.421875" style="2" customWidth="1"/>
    <col min="17" max="17" width="12.8515625" style="2" customWidth="1"/>
    <col min="18" max="18" width="11.421875" style="2" customWidth="1"/>
    <col min="19" max="19" width="12.8515625" style="2" customWidth="1"/>
    <col min="20" max="20" width="8.8515625" style="2" customWidth="1"/>
    <col min="21" max="21" width="12.7109375" style="2" customWidth="1"/>
    <col min="22" max="22" width="11.28125" style="2" customWidth="1"/>
    <col min="23" max="23" width="12.8515625" style="2" customWidth="1"/>
    <col min="24" max="16384" width="9.140625" style="2" customWidth="1"/>
  </cols>
  <sheetData>
    <row r="1" spans="1:23" ht="6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6" t="s">
        <v>92</v>
      </c>
      <c r="V1" s="166"/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8" t="s">
        <v>67</v>
      </c>
      <c r="W2" s="21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19" t="s">
        <v>151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180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51">
      <c r="A7" s="36" t="s">
        <v>8</v>
      </c>
      <c r="B7" s="215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87" t="s">
        <v>42</v>
      </c>
      <c r="B11" s="187" t="s">
        <v>91</v>
      </c>
      <c r="C11" s="187" t="s">
        <v>43</v>
      </c>
      <c r="D11" s="187" t="s">
        <v>152</v>
      </c>
      <c r="E11" s="187"/>
      <c r="F11" s="187"/>
      <c r="G11" s="187"/>
      <c r="H11" s="187" t="s">
        <v>153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25.5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154" customFormat="1" ht="183" customHeight="1">
      <c r="A15" s="142" t="s">
        <v>95</v>
      </c>
      <c r="B15" s="142" t="s">
        <v>147</v>
      </c>
      <c r="C15" s="120">
        <v>1</v>
      </c>
      <c r="D15" s="119">
        <f>SUM(E15:G15)</f>
        <v>71408260</v>
      </c>
      <c r="E15" s="119">
        <v>0</v>
      </c>
      <c r="F15" s="119">
        <v>64267500</v>
      </c>
      <c r="G15" s="119">
        <v>7140760</v>
      </c>
      <c r="H15" s="119">
        <f>SUM(I15:K15)</f>
        <v>71408260</v>
      </c>
      <c r="I15" s="119">
        <v>0</v>
      </c>
      <c r="J15" s="119">
        <v>64267500</v>
      </c>
      <c r="K15" s="119">
        <v>7140760</v>
      </c>
      <c r="L15" s="119">
        <f>SUM(M15:N15)</f>
        <v>64267500</v>
      </c>
      <c r="M15" s="119">
        <v>0</v>
      </c>
      <c r="N15" s="119">
        <v>64267500</v>
      </c>
      <c r="O15" s="119">
        <f>SUM(P15:R15)</f>
        <v>71407669.29</v>
      </c>
      <c r="P15" s="119">
        <v>0</v>
      </c>
      <c r="Q15" s="119">
        <v>64267500</v>
      </c>
      <c r="R15" s="119">
        <v>7140169.29</v>
      </c>
      <c r="S15" s="120">
        <v>1</v>
      </c>
      <c r="T15" s="119">
        <f>I15-P15</f>
        <v>0</v>
      </c>
      <c r="U15" s="119">
        <f>N15-Q15</f>
        <v>0</v>
      </c>
      <c r="V15" s="119">
        <f>G15-R15</f>
        <v>590.7099999999627</v>
      </c>
      <c r="W15" s="120" t="s">
        <v>183</v>
      </c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</row>
    <row r="16" spans="1:46" ht="12.75">
      <c r="A16" s="13" t="s">
        <v>12</v>
      </c>
      <c r="B16" s="14"/>
      <c r="C16" s="14"/>
      <c r="D16" s="79">
        <f aca="true" t="shared" si="0" ref="D16:R16">SUM(D15:D15)</f>
        <v>71408260</v>
      </c>
      <c r="E16" s="79">
        <f t="shared" si="0"/>
        <v>0</v>
      </c>
      <c r="F16" s="79">
        <f t="shared" si="0"/>
        <v>64267500</v>
      </c>
      <c r="G16" s="79">
        <f t="shared" si="0"/>
        <v>7140760</v>
      </c>
      <c r="H16" s="79">
        <f t="shared" si="0"/>
        <v>71408260</v>
      </c>
      <c r="I16" s="79">
        <f t="shared" si="0"/>
        <v>0</v>
      </c>
      <c r="J16" s="79">
        <f t="shared" si="0"/>
        <v>64267500</v>
      </c>
      <c r="K16" s="79">
        <f t="shared" si="0"/>
        <v>7140760</v>
      </c>
      <c r="L16" s="79">
        <f t="shared" si="0"/>
        <v>64267500</v>
      </c>
      <c r="M16" s="79">
        <f t="shared" si="0"/>
        <v>0</v>
      </c>
      <c r="N16" s="79">
        <f t="shared" si="0"/>
        <v>64267500</v>
      </c>
      <c r="O16" s="79">
        <f t="shared" si="0"/>
        <v>71407669.29</v>
      </c>
      <c r="P16" s="79">
        <f t="shared" si="0"/>
        <v>0</v>
      </c>
      <c r="Q16" s="79">
        <f t="shared" si="0"/>
        <v>64267500</v>
      </c>
      <c r="R16" s="79">
        <f t="shared" si="0"/>
        <v>7140169.29</v>
      </c>
      <c r="S16" s="79"/>
      <c r="T16" s="79">
        <f>SUM(T15:T15)</f>
        <v>0</v>
      </c>
      <c r="U16" s="79">
        <f>SUM(U15:U15)</f>
        <v>0</v>
      </c>
      <c r="V16" s="79">
        <f>SUM(V15:V15)</f>
        <v>590.7099999999627</v>
      </c>
      <c r="W16" s="1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90" t="s">
        <v>54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6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/>
      <c r="G22" s="16" t="s">
        <v>167</v>
      </c>
      <c r="H22" s="24"/>
      <c r="I22" s="24"/>
      <c r="J22" s="24"/>
      <c r="K22" s="24"/>
      <c r="N22" s="9"/>
      <c r="Q22" s="16"/>
      <c r="R22" s="16"/>
      <c r="S22" s="16"/>
      <c r="T22" s="16" t="s">
        <v>130</v>
      </c>
      <c r="U22" s="16"/>
      <c r="V22" s="16"/>
      <c r="W22" s="16"/>
    </row>
    <row r="23" spans="17:22" s="1" customFormat="1" ht="12.75">
      <c r="Q23" s="4" t="s">
        <v>101</v>
      </c>
      <c r="R23" s="4"/>
      <c r="S23" s="4"/>
      <c r="T23" s="82" t="s">
        <v>102</v>
      </c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 t="s">
        <v>104</v>
      </c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</row>
    <row r="27" spans="1:14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106</v>
      </c>
      <c r="B29" s="52" t="s">
        <v>131</v>
      </c>
      <c r="C29" s="53"/>
      <c r="E29" s="220" t="s">
        <v>129</v>
      </c>
      <c r="F29" s="220"/>
      <c r="G29" s="220"/>
    </row>
    <row r="30" spans="2:6" s="1" customFormat="1" ht="20.25">
      <c r="B30" s="83" t="s">
        <v>103</v>
      </c>
      <c r="C30" s="53"/>
      <c r="D30" s="82" t="s">
        <v>110</v>
      </c>
      <c r="F30" s="82" t="s">
        <v>111</v>
      </c>
    </row>
    <row r="31" spans="2:3" s="1" customFormat="1" ht="12.75">
      <c r="B31" s="23" t="s">
        <v>105</v>
      </c>
      <c r="C31" s="53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</sheetData>
  <sheetProtection/>
  <mergeCells count="31">
    <mergeCell ref="W11:W13"/>
    <mergeCell ref="D12:D13"/>
    <mergeCell ref="A18:W18"/>
    <mergeCell ref="A11:A13"/>
    <mergeCell ref="O11:R11"/>
    <mergeCell ref="U12:U13"/>
    <mergeCell ref="E29:G29"/>
    <mergeCell ref="O12:O13"/>
    <mergeCell ref="P12:R12"/>
    <mergeCell ref="T12:T13"/>
    <mergeCell ref="E12:G12"/>
    <mergeCell ref="H11:K11"/>
    <mergeCell ref="S11:S13"/>
    <mergeCell ref="T11:V11"/>
    <mergeCell ref="D11:G11"/>
    <mergeCell ref="A19:W19"/>
    <mergeCell ref="U1:W1"/>
    <mergeCell ref="V2:W2"/>
    <mergeCell ref="L11:N11"/>
    <mergeCell ref="L12:L13"/>
    <mergeCell ref="M12:N12"/>
    <mergeCell ref="B11:B13"/>
    <mergeCell ref="A3:W3"/>
    <mergeCell ref="B7:W7"/>
    <mergeCell ref="V12:V13"/>
    <mergeCell ref="H12:H13"/>
    <mergeCell ref="I12:K12"/>
    <mergeCell ref="A6:W6"/>
    <mergeCell ref="A4:W4"/>
    <mergeCell ref="C11:C13"/>
    <mergeCell ref="A5:W5"/>
  </mergeCells>
  <printOptions/>
  <pageMargins left="0.25" right="0.29" top="0.75" bottom="0.75" header="0.3" footer="0.3"/>
  <pageSetup fitToHeight="1" fitToWidth="1" horizontalDpi="600" verticalDpi="600" orientation="landscape" paperSize="9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71"/>
  <sheetViews>
    <sheetView zoomScalePageLayoutView="0" workbookViewId="0" topLeftCell="A1">
      <selection activeCell="J56" sqref="J56"/>
    </sheetView>
  </sheetViews>
  <sheetFormatPr defaultColWidth="9.140625" defaultRowHeight="15"/>
  <cols>
    <col min="1" max="1" width="13.57421875" style="2" customWidth="1"/>
    <col min="2" max="2" width="25.421875" style="2" customWidth="1"/>
    <col min="3" max="3" width="11.140625" style="2" customWidth="1"/>
    <col min="4" max="4" width="11.8515625" style="2" customWidth="1"/>
    <col min="5" max="5" width="10.8515625" style="2" customWidth="1"/>
    <col min="6" max="6" width="12.00390625" style="2" customWidth="1"/>
    <col min="7" max="7" width="10.8515625" style="2" customWidth="1"/>
    <col min="8" max="9" width="11.421875" style="2" customWidth="1"/>
    <col min="10" max="10" width="11.8515625" style="2" customWidth="1"/>
    <col min="11" max="11" width="10.57421875" style="2" customWidth="1"/>
    <col min="12" max="12" width="12.00390625" style="2" customWidth="1"/>
    <col min="13" max="13" width="11.7109375" style="2" customWidth="1"/>
    <col min="14" max="14" width="11.8515625" style="2" customWidth="1"/>
    <col min="15" max="15" width="11.7109375" style="2" customWidth="1"/>
    <col min="16" max="16" width="11.421875" style="2" customWidth="1"/>
    <col min="17" max="17" width="12.8515625" style="2" customWidth="1"/>
    <col min="18" max="18" width="11.421875" style="2" customWidth="1"/>
    <col min="19" max="19" width="12.8515625" style="2" customWidth="1"/>
    <col min="20" max="20" width="8.8515625" style="2" customWidth="1"/>
    <col min="21" max="21" width="12.7109375" style="2" customWidth="1"/>
    <col min="22" max="22" width="11.28125" style="2" customWidth="1"/>
    <col min="23" max="23" width="10.7109375" style="2" customWidth="1"/>
    <col min="24" max="16384" width="9.140625" style="2" customWidth="1"/>
  </cols>
  <sheetData>
    <row r="1" spans="1:23" ht="6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6" t="s">
        <v>92</v>
      </c>
      <c r="V1" s="166"/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8" t="s">
        <v>67</v>
      </c>
      <c r="W2" s="21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1" customHeight="1">
      <c r="A4" s="219" t="s">
        <v>149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148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51">
      <c r="A7" s="36" t="s">
        <v>8</v>
      </c>
      <c r="B7" s="215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63.75" customHeight="1">
      <c r="A11" s="187" t="s">
        <v>42</v>
      </c>
      <c r="B11" s="187" t="s">
        <v>91</v>
      </c>
      <c r="C11" s="187" t="s">
        <v>43</v>
      </c>
      <c r="D11" s="187" t="s">
        <v>97</v>
      </c>
      <c r="E11" s="187"/>
      <c r="F11" s="187"/>
      <c r="G11" s="187"/>
      <c r="H11" s="187" t="s">
        <v>98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25.5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0.75" customHeight="1">
      <c r="A15" s="15" t="s">
        <v>95</v>
      </c>
      <c r="B15" s="15" t="s">
        <v>150</v>
      </c>
      <c r="C15" s="7">
        <v>1</v>
      </c>
      <c r="D15" s="79">
        <f>SUM(E15:G15)</f>
        <v>18650000</v>
      </c>
      <c r="E15" s="79">
        <v>0</v>
      </c>
      <c r="F15" s="79">
        <v>17000000</v>
      </c>
      <c r="G15" s="79">
        <v>1650000</v>
      </c>
      <c r="H15" s="79">
        <f>SUM(I15:K15)</f>
        <v>18650000</v>
      </c>
      <c r="I15" s="79">
        <v>0</v>
      </c>
      <c r="J15" s="79">
        <v>17000000</v>
      </c>
      <c r="K15" s="79">
        <v>1650000</v>
      </c>
      <c r="L15" s="79">
        <f>SUM(M15:N15)</f>
        <v>17000000</v>
      </c>
      <c r="M15" s="79">
        <v>0</v>
      </c>
      <c r="N15" s="79">
        <v>17000000</v>
      </c>
      <c r="O15" s="79">
        <f>SUM(P15:R15)</f>
        <v>18650000</v>
      </c>
      <c r="P15" s="79">
        <v>0</v>
      </c>
      <c r="Q15" s="79">
        <v>17000000</v>
      </c>
      <c r="R15" s="119">
        <v>1650000</v>
      </c>
      <c r="S15" s="7">
        <v>1</v>
      </c>
      <c r="T15" s="79">
        <f>I15-P15</f>
        <v>0</v>
      </c>
      <c r="U15" s="79">
        <f>N15-Q15</f>
        <v>0</v>
      </c>
      <c r="V15" s="79">
        <f>K15-R15</f>
        <v>0</v>
      </c>
      <c r="W15" s="1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3" t="s">
        <v>12</v>
      </c>
      <c r="B16" s="14"/>
      <c r="C16" s="14"/>
      <c r="D16" s="79">
        <f aca="true" t="shared" si="0" ref="D16:R16">SUM(D15:D15)</f>
        <v>18650000</v>
      </c>
      <c r="E16" s="79">
        <f t="shared" si="0"/>
        <v>0</v>
      </c>
      <c r="F16" s="79">
        <f t="shared" si="0"/>
        <v>17000000</v>
      </c>
      <c r="G16" s="79">
        <f t="shared" si="0"/>
        <v>1650000</v>
      </c>
      <c r="H16" s="79">
        <f t="shared" si="0"/>
        <v>18650000</v>
      </c>
      <c r="I16" s="79">
        <f t="shared" si="0"/>
        <v>0</v>
      </c>
      <c r="J16" s="79">
        <f t="shared" si="0"/>
        <v>17000000</v>
      </c>
      <c r="K16" s="79">
        <f t="shared" si="0"/>
        <v>1650000</v>
      </c>
      <c r="L16" s="79">
        <f t="shared" si="0"/>
        <v>17000000</v>
      </c>
      <c r="M16" s="79">
        <f t="shared" si="0"/>
        <v>0</v>
      </c>
      <c r="N16" s="79">
        <f t="shared" si="0"/>
        <v>17000000</v>
      </c>
      <c r="O16" s="79">
        <f t="shared" si="0"/>
        <v>18650000</v>
      </c>
      <c r="P16" s="79">
        <f t="shared" si="0"/>
        <v>0</v>
      </c>
      <c r="Q16" s="79">
        <f t="shared" si="0"/>
        <v>17000000</v>
      </c>
      <c r="R16" s="79">
        <f t="shared" si="0"/>
        <v>1650000</v>
      </c>
      <c r="S16" s="79"/>
      <c r="T16" s="79">
        <f>SUM(T15:T15)</f>
        <v>0</v>
      </c>
      <c r="U16" s="79">
        <f>SUM(U15:U15)</f>
        <v>0</v>
      </c>
      <c r="V16" s="79">
        <f>SUM(V15:V15)</f>
        <v>0</v>
      </c>
      <c r="W16" s="14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90" t="s">
        <v>54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6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 t="s">
        <v>123</v>
      </c>
      <c r="G22" s="16"/>
      <c r="H22" s="24"/>
      <c r="I22" s="24"/>
      <c r="J22" s="24"/>
      <c r="K22" s="24"/>
      <c r="N22" s="9"/>
      <c r="Q22" s="16"/>
      <c r="R22" s="16"/>
      <c r="S22" s="16"/>
      <c r="T22" s="16" t="s">
        <v>130</v>
      </c>
      <c r="U22" s="16"/>
      <c r="V22" s="16"/>
      <c r="W22" s="16"/>
    </row>
    <row r="23" spans="17:22" s="1" customFormat="1" ht="12.75">
      <c r="Q23" s="4" t="s">
        <v>101</v>
      </c>
      <c r="R23" s="4"/>
      <c r="S23" s="4"/>
      <c r="T23" s="82" t="s">
        <v>102</v>
      </c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 t="s">
        <v>104</v>
      </c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</row>
    <row r="27" spans="1:14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106</v>
      </c>
      <c r="B29" s="52" t="s">
        <v>131</v>
      </c>
      <c r="C29" s="53"/>
      <c r="E29" s="220" t="s">
        <v>129</v>
      </c>
      <c r="F29" s="220"/>
      <c r="G29" s="220"/>
    </row>
    <row r="30" spans="2:6" s="1" customFormat="1" ht="20.25">
      <c r="B30" s="83" t="s">
        <v>103</v>
      </c>
      <c r="C30" s="53"/>
      <c r="D30" s="82" t="s">
        <v>110</v>
      </c>
      <c r="F30" s="82" t="s">
        <v>111</v>
      </c>
    </row>
    <row r="31" spans="2:3" s="1" customFormat="1" ht="12.75">
      <c r="B31" s="23" t="s">
        <v>105</v>
      </c>
      <c r="C31" s="53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</sheetData>
  <sheetProtection/>
  <mergeCells count="31">
    <mergeCell ref="U1:W1"/>
    <mergeCell ref="V2:W2"/>
    <mergeCell ref="A3:W3"/>
    <mergeCell ref="A4:W4"/>
    <mergeCell ref="A5:W5"/>
    <mergeCell ref="A6:W6"/>
    <mergeCell ref="A11:A13"/>
    <mergeCell ref="B11:B13"/>
    <mergeCell ref="C11:C13"/>
    <mergeCell ref="D11:G11"/>
    <mergeCell ref="H11:K11"/>
    <mergeCell ref="L11:N11"/>
    <mergeCell ref="L12:L13"/>
    <mergeCell ref="M12:N12"/>
    <mergeCell ref="T12:T13"/>
    <mergeCell ref="B7:W7"/>
    <mergeCell ref="O11:R11"/>
    <mergeCell ref="S11:S13"/>
    <mergeCell ref="T11:V11"/>
    <mergeCell ref="U12:U13"/>
    <mergeCell ref="V12:V13"/>
    <mergeCell ref="A18:W18"/>
    <mergeCell ref="A19:W19"/>
    <mergeCell ref="E29:G29"/>
    <mergeCell ref="W11:W13"/>
    <mergeCell ref="D12:D13"/>
    <mergeCell ref="E12:G12"/>
    <mergeCell ref="H12:H13"/>
    <mergeCell ref="I12:K12"/>
    <mergeCell ref="O12:O13"/>
    <mergeCell ref="P12:R12"/>
  </mergeCells>
  <printOptions/>
  <pageMargins left="0.25" right="0.29" top="0.75" bottom="0.75" header="0.3" footer="0.3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9"/>
  <sheetViews>
    <sheetView zoomScalePageLayoutView="0" workbookViewId="0" topLeftCell="A1">
      <selection activeCell="A1" sqref="A1:R29"/>
    </sheetView>
  </sheetViews>
  <sheetFormatPr defaultColWidth="9.140625" defaultRowHeight="15"/>
  <cols>
    <col min="1" max="1" width="19.140625" style="21" customWidth="1"/>
    <col min="2" max="2" width="8.7109375" style="21" customWidth="1"/>
    <col min="3" max="3" width="7.57421875" style="21" customWidth="1"/>
    <col min="4" max="4" width="14.28125" style="21" customWidth="1"/>
    <col min="5" max="5" width="6.421875" style="21" customWidth="1"/>
    <col min="6" max="6" width="6.57421875" style="21" customWidth="1"/>
    <col min="7" max="7" width="14.140625" style="21" customWidth="1"/>
    <col min="8" max="8" width="13.8515625" style="21" customWidth="1"/>
    <col min="9" max="9" width="15.8515625" style="21" customWidth="1"/>
    <col min="10" max="10" width="14.28125" style="21" customWidth="1"/>
    <col min="11" max="11" width="12.28125" style="21" bestFit="1" customWidth="1"/>
    <col min="12" max="12" width="9.140625" style="21" customWidth="1"/>
    <col min="13" max="13" width="13.8515625" style="21" customWidth="1"/>
    <col min="14" max="14" width="12.421875" style="21" customWidth="1"/>
    <col min="15" max="15" width="11.7109375" style="21" customWidth="1"/>
    <col min="16" max="16" width="12.28125" style="21" customWidth="1"/>
    <col min="17" max="17" width="13.8515625" style="21" customWidth="1"/>
    <col min="18" max="18" width="14.421875" style="21" customWidth="1"/>
    <col min="19" max="16384" width="9.140625" style="21" customWidth="1"/>
  </cols>
  <sheetData>
    <row r="1" spans="1:18" ht="64.5" customHeight="1">
      <c r="A1" s="1"/>
      <c r="B1" s="1"/>
      <c r="C1" s="1"/>
      <c r="D1" s="1"/>
      <c r="E1" s="5"/>
      <c r="F1" s="1"/>
      <c r="G1" s="1"/>
      <c r="H1" s="1"/>
      <c r="I1" s="1"/>
      <c r="J1" s="1"/>
      <c r="K1" s="5"/>
      <c r="L1" s="5"/>
      <c r="M1" s="11"/>
      <c r="N1" s="11"/>
      <c r="O1" s="1"/>
      <c r="P1" s="1"/>
      <c r="Q1" s="166" t="s">
        <v>92</v>
      </c>
      <c r="R1" s="166"/>
    </row>
    <row r="2" spans="1:18" s="25" customFormat="1" ht="12.75">
      <c r="A2" s="5"/>
      <c r="B2" s="5"/>
      <c r="C2" s="5"/>
      <c r="D2" s="5"/>
      <c r="E2" s="20"/>
      <c r="F2" s="5"/>
      <c r="G2" s="5"/>
      <c r="H2" s="5"/>
      <c r="I2" s="5"/>
      <c r="J2" s="5"/>
      <c r="K2" s="35"/>
      <c r="L2" s="5"/>
      <c r="M2" s="11"/>
      <c r="N2" s="11"/>
      <c r="O2" s="5"/>
      <c r="P2" s="5"/>
      <c r="Q2" s="5"/>
      <c r="R2" s="8" t="s">
        <v>69</v>
      </c>
    </row>
    <row r="3" spans="1:19" s="26" customFormat="1" ht="13.5" thickBot="1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28"/>
    </row>
    <row r="4" spans="1:19" s="26" customFormat="1" ht="32.25" customHeight="1">
      <c r="A4" s="182" t="s">
        <v>40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28"/>
    </row>
    <row r="5" spans="1:19" s="26" customFormat="1" ht="12.75">
      <c r="A5" s="179" t="s">
        <v>180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27"/>
    </row>
    <row r="6" spans="1:18" s="26" customFormat="1" ht="44.25" customHeight="1">
      <c r="A6" s="36" t="s">
        <v>8</v>
      </c>
      <c r="B6" s="179" t="s">
        <v>112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29"/>
      <c r="P6" s="29"/>
      <c r="Q6" s="29"/>
      <c r="R6" s="29"/>
    </row>
    <row r="7" spans="1:18" s="26" customFormat="1" ht="14.25" customHeight="1">
      <c r="A7" s="37" t="s">
        <v>1</v>
      </c>
      <c r="B7" s="30" t="s">
        <v>9</v>
      </c>
      <c r="C7" s="17"/>
      <c r="D7" s="31"/>
      <c r="E7" s="31"/>
      <c r="F7" s="31"/>
      <c r="G7" s="3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26" customFormat="1" ht="15.75" customHeight="1">
      <c r="A8" s="37" t="s">
        <v>2</v>
      </c>
      <c r="B8" s="31" t="s">
        <v>10</v>
      </c>
      <c r="C8" s="17"/>
      <c r="D8" s="31"/>
      <c r="E8" s="31"/>
      <c r="F8" s="32"/>
      <c r="G8" s="32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51">
      <c r="A10" s="42" t="s">
        <v>28</v>
      </c>
      <c r="B10" s="184" t="s">
        <v>29</v>
      </c>
      <c r="C10" s="185"/>
      <c r="D10" s="186"/>
      <c r="E10" s="177" t="s">
        <v>20</v>
      </c>
      <c r="F10" s="177"/>
      <c r="G10" s="175" t="s">
        <v>30</v>
      </c>
      <c r="H10" s="176"/>
      <c r="I10" s="177" t="s">
        <v>17</v>
      </c>
      <c r="J10" s="178" t="s">
        <v>21</v>
      </c>
      <c r="K10" s="178"/>
      <c r="L10" s="178"/>
      <c r="M10" s="178"/>
      <c r="N10" s="178"/>
      <c r="O10" s="178"/>
      <c r="P10" s="178"/>
      <c r="Q10" s="178"/>
      <c r="R10" s="180" t="s">
        <v>22</v>
      </c>
    </row>
    <row r="11" spans="1:18" ht="81.75" customHeight="1">
      <c r="A11" s="42"/>
      <c r="B11" s="33" t="s">
        <v>15</v>
      </c>
      <c r="C11" s="33" t="s">
        <v>16</v>
      </c>
      <c r="D11" s="33" t="s">
        <v>31</v>
      </c>
      <c r="E11" s="33" t="s">
        <v>15</v>
      </c>
      <c r="F11" s="33" t="s">
        <v>16</v>
      </c>
      <c r="G11" s="33" t="s">
        <v>32</v>
      </c>
      <c r="H11" s="33" t="s">
        <v>33</v>
      </c>
      <c r="I11" s="177"/>
      <c r="J11" s="34" t="s">
        <v>23</v>
      </c>
      <c r="K11" s="34" t="s">
        <v>24</v>
      </c>
      <c r="L11" s="34" t="s">
        <v>25</v>
      </c>
      <c r="M11" s="34" t="s">
        <v>34</v>
      </c>
      <c r="N11" s="34" t="s">
        <v>35</v>
      </c>
      <c r="O11" s="34" t="s">
        <v>36</v>
      </c>
      <c r="P11" s="34" t="s">
        <v>26</v>
      </c>
      <c r="Q11" s="34" t="s">
        <v>27</v>
      </c>
      <c r="R11" s="181"/>
    </row>
    <row r="12" spans="1:18" ht="12.75">
      <c r="A12" s="40" t="s">
        <v>4</v>
      </c>
      <c r="B12" s="40">
        <v>1</v>
      </c>
      <c r="C12" s="40">
        <v>2</v>
      </c>
      <c r="D12" s="40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1">
        <v>10</v>
      </c>
      <c r="L12" s="41">
        <v>11</v>
      </c>
      <c r="M12" s="41">
        <v>12</v>
      </c>
      <c r="N12" s="41">
        <v>13</v>
      </c>
      <c r="O12" s="41">
        <v>14</v>
      </c>
      <c r="P12" s="41">
        <v>15</v>
      </c>
      <c r="Q12" s="41">
        <v>16</v>
      </c>
      <c r="R12" s="41">
        <v>17</v>
      </c>
    </row>
    <row r="13" spans="1:18" ht="12.75">
      <c r="A13" s="115" t="s">
        <v>122</v>
      </c>
      <c r="B13" s="148">
        <f>B14+B15+B16</f>
        <v>267</v>
      </c>
      <c r="C13" s="148">
        <f>C14+C15+C16</f>
        <v>266</v>
      </c>
      <c r="D13" s="145">
        <v>2388.01</v>
      </c>
      <c r="E13" s="140">
        <f>E14+E15+E16</f>
        <v>5080</v>
      </c>
      <c r="F13" s="140">
        <f>F14+F15+F16</f>
        <v>5142</v>
      </c>
      <c r="G13" s="145">
        <v>388994500</v>
      </c>
      <c r="H13" s="145">
        <v>7642800</v>
      </c>
      <c r="I13" s="145">
        <v>388994500</v>
      </c>
      <c r="J13" s="145">
        <v>277830343.45</v>
      </c>
      <c r="K13" s="145">
        <v>84590426.98</v>
      </c>
      <c r="L13" s="145">
        <v>0</v>
      </c>
      <c r="M13" s="145">
        <v>7622527.07</v>
      </c>
      <c r="N13" s="145">
        <v>13575595.65</v>
      </c>
      <c r="O13" s="145">
        <v>1096526.43</v>
      </c>
      <c r="P13" s="145">
        <v>4279080.42</v>
      </c>
      <c r="Q13" s="145">
        <f>J13+K13+L13+M13+N13+O13+P13</f>
        <v>388994500</v>
      </c>
      <c r="R13" s="155">
        <f>I13-Q13</f>
        <v>0</v>
      </c>
    </row>
    <row r="14" spans="1:18" ht="12.75">
      <c r="A14" s="115" t="s">
        <v>37</v>
      </c>
      <c r="B14" s="157">
        <v>115</v>
      </c>
      <c r="C14" s="157">
        <v>115</v>
      </c>
      <c r="D14" s="146">
        <v>2471.85</v>
      </c>
      <c r="E14" s="141">
        <v>2244</v>
      </c>
      <c r="F14" s="141">
        <v>2242</v>
      </c>
      <c r="G14" s="141"/>
      <c r="H14" s="141"/>
      <c r="I14" s="141"/>
      <c r="J14" s="146"/>
      <c r="K14" s="146"/>
      <c r="L14" s="146"/>
      <c r="M14" s="146"/>
      <c r="N14" s="146"/>
      <c r="O14" s="146"/>
      <c r="P14" s="146"/>
      <c r="Q14" s="146"/>
      <c r="R14" s="147"/>
    </row>
    <row r="15" spans="1:18" ht="12.75">
      <c r="A15" s="115" t="s">
        <v>38</v>
      </c>
      <c r="B15" s="157">
        <v>128</v>
      </c>
      <c r="C15" s="157">
        <v>127</v>
      </c>
      <c r="D15" s="146">
        <v>2343.82</v>
      </c>
      <c r="E15" s="141">
        <v>2480</v>
      </c>
      <c r="F15" s="141">
        <v>2533</v>
      </c>
      <c r="G15" s="141"/>
      <c r="H15" s="141"/>
      <c r="I15" s="141"/>
      <c r="J15" s="146"/>
      <c r="K15" s="146"/>
      <c r="L15" s="146"/>
      <c r="M15" s="146"/>
      <c r="N15" s="146"/>
      <c r="O15" s="146"/>
      <c r="P15" s="146"/>
      <c r="Q15" s="146"/>
      <c r="R15" s="147"/>
    </row>
    <row r="16" spans="1:18" ht="12.75">
      <c r="A16" s="115" t="s">
        <v>39</v>
      </c>
      <c r="B16" s="157">
        <v>24</v>
      </c>
      <c r="C16" s="157">
        <v>24</v>
      </c>
      <c r="D16" s="146">
        <v>2059.16</v>
      </c>
      <c r="E16" s="141">
        <v>356</v>
      </c>
      <c r="F16" s="141">
        <v>367</v>
      </c>
      <c r="G16" s="141"/>
      <c r="H16" s="141"/>
      <c r="I16" s="141"/>
      <c r="J16" s="146"/>
      <c r="K16" s="146"/>
      <c r="L16" s="146"/>
      <c r="M16" s="146"/>
      <c r="N16" s="146"/>
      <c r="O16" s="146"/>
      <c r="P16" s="146"/>
      <c r="Q16" s="146"/>
      <c r="R16" s="147"/>
    </row>
    <row r="17" ht="12.75"/>
    <row r="18" ht="12.75"/>
    <row r="19" spans="7:17" ht="12.75">
      <c r="G19" s="21" t="s">
        <v>167</v>
      </c>
      <c r="Q19" s="21" t="s">
        <v>130</v>
      </c>
    </row>
    <row r="20" ht="12.75"/>
    <row r="21" ht="12.75"/>
    <row r="22" spans="14:16" ht="12.75">
      <c r="N22" s="174" t="s">
        <v>113</v>
      </c>
      <c r="O22" s="174"/>
      <c r="P22" s="174"/>
    </row>
    <row r="23" ht="12.75"/>
    <row r="24" ht="12.75"/>
    <row r="25" ht="12.75"/>
    <row r="26" spans="3:13" ht="12.75">
      <c r="C26" s="21" t="s">
        <v>131</v>
      </c>
      <c r="I26" s="174" t="s">
        <v>130</v>
      </c>
      <c r="J26" s="174"/>
      <c r="K26" s="174" t="s">
        <v>128</v>
      </c>
      <c r="L26" s="174"/>
      <c r="M26" s="174"/>
    </row>
    <row r="27" ht="12.75"/>
    <row r="28" ht="14.25" customHeight="1"/>
    <row r="29" spans="2:3" s="1" customFormat="1" ht="12.75">
      <c r="B29" s="23" t="s">
        <v>134</v>
      </c>
      <c r="C29" s="53"/>
    </row>
  </sheetData>
  <sheetProtection/>
  <mergeCells count="14">
    <mergeCell ref="B6:N6"/>
    <mergeCell ref="Q1:R1"/>
    <mergeCell ref="R10:R11"/>
    <mergeCell ref="A4:R4"/>
    <mergeCell ref="A5:R5"/>
    <mergeCell ref="A3:R3"/>
    <mergeCell ref="B10:D10"/>
    <mergeCell ref="E10:F10"/>
    <mergeCell ref="N22:P22"/>
    <mergeCell ref="K26:M26"/>
    <mergeCell ref="G10:H10"/>
    <mergeCell ref="I10:I11"/>
    <mergeCell ref="J10:Q10"/>
    <mergeCell ref="I26:J2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95"/>
  <sheetViews>
    <sheetView zoomScalePageLayoutView="0" workbookViewId="0" topLeftCell="A1">
      <selection activeCell="A4" sqref="A4:W4"/>
    </sheetView>
  </sheetViews>
  <sheetFormatPr defaultColWidth="9.140625" defaultRowHeight="15"/>
  <cols>
    <col min="1" max="1" width="20.421875" style="2" customWidth="1"/>
    <col min="2" max="2" width="14.7109375" style="2" customWidth="1"/>
    <col min="3" max="3" width="13.140625" style="2" customWidth="1"/>
    <col min="4" max="4" width="6.7109375" style="2" customWidth="1"/>
    <col min="5" max="7" width="9.140625" style="2" customWidth="1"/>
    <col min="8" max="8" width="6.57421875" style="2" customWidth="1"/>
    <col min="9" max="17" width="9.140625" style="2" customWidth="1"/>
    <col min="18" max="18" width="8.28125" style="2" customWidth="1"/>
    <col min="19" max="19" width="12.8515625" style="2" customWidth="1"/>
    <col min="20" max="21" width="9.140625" style="2" customWidth="1"/>
    <col min="22" max="22" width="11.140625" style="2" customWidth="1"/>
    <col min="23" max="23" width="20.8515625" style="2" customWidth="1"/>
    <col min="24" max="16384" width="9.140625" style="2" customWidth="1"/>
  </cols>
  <sheetData>
    <row r="1" spans="1:23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166" t="s">
        <v>92</v>
      </c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1"/>
      <c r="W2" s="8" t="s">
        <v>67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18" customHeight="1">
      <c r="A4" s="193" t="s">
        <v>56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25.5">
      <c r="A7" s="36" t="s">
        <v>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</row>
    <row r="8" spans="1:23" s="43" customFormat="1" ht="1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15">
      <c r="A9" s="37" t="s">
        <v>2</v>
      </c>
      <c r="B9" s="31" t="s">
        <v>10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90" customHeight="1">
      <c r="A11" s="187" t="s">
        <v>42</v>
      </c>
      <c r="B11" s="187" t="s">
        <v>91</v>
      </c>
      <c r="C11" s="187" t="s">
        <v>43</v>
      </c>
      <c r="D11" s="187" t="s">
        <v>44</v>
      </c>
      <c r="E11" s="187"/>
      <c r="F11" s="187"/>
      <c r="G11" s="187"/>
      <c r="H11" s="187" t="s">
        <v>45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15" t="s">
        <v>5</v>
      </c>
      <c r="B15" s="7"/>
      <c r="C15" s="7"/>
      <c r="D15" s="48">
        <f>SUM(E15:G15)</f>
        <v>0</v>
      </c>
      <c r="E15" s="7"/>
      <c r="F15" s="7"/>
      <c r="G15" s="7"/>
      <c r="H15" s="48">
        <f>SUM(I15:K15)</f>
        <v>0</v>
      </c>
      <c r="I15" s="7"/>
      <c r="J15" s="7"/>
      <c r="K15" s="7"/>
      <c r="L15" s="48">
        <f>SUM(M15:N15)</f>
        <v>0</v>
      </c>
      <c r="M15" s="7"/>
      <c r="N15" s="7"/>
      <c r="O15" s="48">
        <f>SUM(P15:R15)</f>
        <v>0</v>
      </c>
      <c r="P15" s="7"/>
      <c r="Q15" s="7"/>
      <c r="R15" s="7"/>
      <c r="S15" s="7"/>
      <c r="T15" s="7"/>
      <c r="U15" s="7"/>
      <c r="V15" s="7"/>
      <c r="W15" s="1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5" t="s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15" t="s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3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9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90" t="s">
        <v>54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12.75">
      <c r="A21" s="190" t="s">
        <v>55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ht="12.75">
      <c r="A22" s="1"/>
      <c r="B22" s="49"/>
      <c r="C22" s="4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23" s="19" customFormat="1" ht="12.75">
      <c r="A23" s="50"/>
      <c r="B23" s="50"/>
      <c r="C23" s="50"/>
      <c r="D23" s="50"/>
      <c r="E23" s="50"/>
      <c r="F23" s="50"/>
      <c r="G23" s="50"/>
      <c r="H23" s="51"/>
      <c r="I23" s="51"/>
      <c r="J23" s="51"/>
      <c r="K23" s="51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s="19" customFormat="1" ht="12.75">
      <c r="A24" s="1"/>
      <c r="B24" s="16"/>
      <c r="C24" s="16"/>
      <c r="D24" s="16"/>
      <c r="E24" s="16"/>
      <c r="F24" s="16"/>
      <c r="G24" s="16"/>
      <c r="H24" s="24"/>
      <c r="I24" s="24"/>
      <c r="J24" s="24"/>
      <c r="K24" s="24"/>
      <c r="L24" s="1"/>
      <c r="M24" s="1"/>
      <c r="N24" s="9"/>
      <c r="O24" s="1"/>
      <c r="P24" s="1"/>
      <c r="Q24" s="16"/>
      <c r="R24" s="16"/>
      <c r="S24" s="16"/>
      <c r="T24" s="16"/>
      <c r="U24" s="16"/>
      <c r="V24" s="16"/>
      <c r="W24" s="16"/>
    </row>
    <row r="25" spans="1:23" s="19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/>
      <c r="R25" s="4"/>
      <c r="S25" s="4"/>
      <c r="T25" s="4"/>
      <c r="U25" s="4"/>
      <c r="V25" s="4"/>
      <c r="W25" s="1"/>
    </row>
    <row r="26" spans="1:23" s="19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0"/>
      <c r="M26" s="50"/>
      <c r="N26" s="50"/>
      <c r="O26" s="50"/>
      <c r="P26" s="50"/>
      <c r="Q26" s="50"/>
      <c r="R26" s="50"/>
      <c r="S26" s="50"/>
      <c r="T26" s="51"/>
      <c r="U26" s="4"/>
      <c r="V26" s="4"/>
      <c r="W26" s="1"/>
    </row>
    <row r="27" spans="1:23" s="19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9"/>
      <c r="U27" s="4"/>
      <c r="V27" s="4"/>
      <c r="W27" s="1"/>
    </row>
    <row r="28" spans="1:23" s="19" customFormat="1" ht="12.75">
      <c r="A28" s="1"/>
      <c r="B28" s="1"/>
      <c r="C28" s="1"/>
      <c r="D28" s="1"/>
      <c r="E28" s="1"/>
      <c r="F28" s="1"/>
      <c r="G28" s="4"/>
      <c r="H28" s="1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"/>
    </row>
    <row r="29" spans="1:23" s="22" customFormat="1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0"/>
      <c r="P29" s="50"/>
      <c r="Q29" s="50"/>
      <c r="R29" s="50"/>
      <c r="S29" s="50"/>
      <c r="T29" s="50"/>
      <c r="U29" s="50"/>
      <c r="V29" s="50"/>
      <c r="W29" s="50"/>
    </row>
    <row r="30" spans="1:23" s="22" customFormat="1" ht="12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0"/>
      <c r="P30" s="50"/>
      <c r="Q30" s="50"/>
      <c r="R30" s="50"/>
      <c r="S30" s="50"/>
      <c r="T30" s="50"/>
      <c r="U30" s="50"/>
      <c r="V30" s="50"/>
      <c r="W30" s="50"/>
    </row>
    <row r="31" spans="1:46" ht="12.75">
      <c r="A31" s="1"/>
      <c r="B31" s="53"/>
      <c r="C31" s="5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2:46" ht="12.75">
      <c r="B32" s="44"/>
      <c r="C32" s="4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44"/>
      <c r="C33" s="4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45"/>
      <c r="C34" s="4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45"/>
      <c r="C35" s="4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45"/>
      <c r="C36" s="4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45"/>
      <c r="C37" s="4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45"/>
      <c r="C38" s="4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45"/>
      <c r="C39" s="4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45"/>
      <c r="C40" s="4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45"/>
      <c r="C41" s="4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45"/>
      <c r="C42" s="4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45"/>
      <c r="C43" s="4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45"/>
      <c r="C44" s="4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45"/>
      <c r="C45" s="4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45"/>
      <c r="C46" s="4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45"/>
      <c r="C47" s="4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2:46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2:46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2:46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  <row r="75" spans="2:46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</row>
    <row r="76" spans="2:46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2:46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2:46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2:46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2:46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2:46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2:46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2:46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2:46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2:46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2:46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2:46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2:46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2:46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2:46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2:46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2:46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2:46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2:46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2:46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</sheetData>
  <sheetProtection/>
  <mergeCells count="29">
    <mergeCell ref="V1:W1"/>
    <mergeCell ref="A3:W3"/>
    <mergeCell ref="A4:W4"/>
    <mergeCell ref="A5:W5"/>
    <mergeCell ref="A20:W20"/>
    <mergeCell ref="D12:D13"/>
    <mergeCell ref="E12:G12"/>
    <mergeCell ref="H12:H13"/>
    <mergeCell ref="W11:W13"/>
    <mergeCell ref="I12:K12"/>
    <mergeCell ref="A21:W21"/>
    <mergeCell ref="O12:O13"/>
    <mergeCell ref="P12:R12"/>
    <mergeCell ref="T12:T13"/>
    <mergeCell ref="U12:U13"/>
    <mergeCell ref="B7:W7"/>
    <mergeCell ref="A11:A13"/>
    <mergeCell ref="B11:B13"/>
    <mergeCell ref="C11:C13"/>
    <mergeCell ref="L12:L13"/>
    <mergeCell ref="V12:V13"/>
    <mergeCell ref="H11:K11"/>
    <mergeCell ref="L11:N11"/>
    <mergeCell ref="O11:R11"/>
    <mergeCell ref="T11:V11"/>
    <mergeCell ref="A6:W6"/>
    <mergeCell ref="M12:N12"/>
    <mergeCell ref="S11:S13"/>
    <mergeCell ref="D11:G11"/>
  </mergeCells>
  <printOptions/>
  <pageMargins left="0.25" right="0.29" top="0.75" bottom="0.75" header="0.3" footer="0.3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7"/>
  <sheetViews>
    <sheetView zoomScalePageLayoutView="0" workbookViewId="0" topLeftCell="A10">
      <selection activeCell="P10" sqref="P10"/>
    </sheetView>
  </sheetViews>
  <sheetFormatPr defaultColWidth="9.140625" defaultRowHeight="15"/>
  <cols>
    <col min="1" max="1" width="61.28125" style="0" customWidth="1"/>
    <col min="2" max="2" width="10.7109375" style="0" customWidth="1"/>
    <col min="3" max="3" width="7.8515625" style="0" customWidth="1"/>
    <col min="4" max="4" width="7.00390625" style="0" customWidth="1"/>
    <col min="5" max="5" width="7.421875" style="0" customWidth="1"/>
    <col min="6" max="6" width="11.421875" style="0" bestFit="1" customWidth="1"/>
    <col min="7" max="7" width="10.28125" style="0" bestFit="1" customWidth="1"/>
    <col min="8" max="8" width="9.28125" style="0" bestFit="1" customWidth="1"/>
    <col min="9" max="9" width="11.7109375" style="0" bestFit="1" customWidth="1"/>
    <col min="10" max="10" width="10.28125" style="0" bestFit="1" customWidth="1"/>
    <col min="11" max="11" width="9.7109375" style="0" customWidth="1"/>
    <col min="12" max="12" width="11.7109375" style="0" bestFit="1" customWidth="1"/>
    <col min="13" max="13" width="16.28125" style="0" customWidth="1"/>
    <col min="14" max="14" width="14.7109375" style="0" customWidth="1"/>
  </cols>
  <sheetData>
    <row r="1" spans="1:14" ht="65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66" t="s">
        <v>92</v>
      </c>
      <c r="N1" s="166"/>
    </row>
    <row r="2" spans="1:14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8" t="s">
        <v>85</v>
      </c>
    </row>
    <row r="3" spans="1:14" ht="15.75" thickBot="1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5">
      <c r="A4" s="197" t="s">
        <v>87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14" ht="15">
      <c r="A5" s="198" t="s">
        <v>18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5">
      <c r="A7" s="37" t="s">
        <v>1</v>
      </c>
      <c r="B7" s="77" t="s">
        <v>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5">
      <c r="A8" s="37" t="s">
        <v>2</v>
      </c>
      <c r="B8" s="31" t="s">
        <v>10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69" customHeight="1">
      <c r="A10" s="195" t="s">
        <v>70</v>
      </c>
      <c r="B10" s="195" t="s">
        <v>71</v>
      </c>
      <c r="C10" s="195"/>
      <c r="D10" s="195" t="s">
        <v>72</v>
      </c>
      <c r="E10" s="195"/>
      <c r="F10" s="195" t="s">
        <v>73</v>
      </c>
      <c r="G10" s="195" t="s">
        <v>74</v>
      </c>
      <c r="H10" s="195"/>
      <c r="I10" s="195"/>
      <c r="J10" s="195" t="s">
        <v>76</v>
      </c>
      <c r="K10" s="195"/>
      <c r="L10" s="195"/>
      <c r="M10" s="195" t="s">
        <v>77</v>
      </c>
      <c r="N10" s="195" t="s">
        <v>78</v>
      </c>
    </row>
    <row r="11" spans="1:14" ht="25.5">
      <c r="A11" s="195"/>
      <c r="B11" s="72" t="s">
        <v>13</v>
      </c>
      <c r="C11" s="72" t="s">
        <v>14</v>
      </c>
      <c r="D11" s="72" t="s">
        <v>13</v>
      </c>
      <c r="E11" s="72" t="s">
        <v>14</v>
      </c>
      <c r="F11" s="195"/>
      <c r="G11" s="73" t="s">
        <v>75</v>
      </c>
      <c r="H11" s="73" t="s">
        <v>52</v>
      </c>
      <c r="I11" s="73" t="s">
        <v>51</v>
      </c>
      <c r="J11" s="73" t="s">
        <v>75</v>
      </c>
      <c r="K11" s="73" t="s">
        <v>52</v>
      </c>
      <c r="L11" s="73" t="s">
        <v>51</v>
      </c>
      <c r="M11" s="195"/>
      <c r="N11" s="195"/>
    </row>
    <row r="12" spans="1:14" ht="15">
      <c r="A12" s="72">
        <v>1</v>
      </c>
      <c r="B12" s="72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2">
        <v>14</v>
      </c>
    </row>
    <row r="13" spans="1:14" ht="26.25">
      <c r="A13" s="74" t="s">
        <v>79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5">
      <c r="A14" s="75" t="s">
        <v>81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">
      <c r="A15" s="75" t="s">
        <v>80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5">
      <c r="A16" s="75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5">
      <c r="A17" s="75" t="s">
        <v>86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>
      <c r="A18" s="75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">
      <c r="A19" s="75" t="s">
        <v>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">
      <c r="A20" s="74" t="s">
        <v>84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">
      <c r="A21" s="75" t="s">
        <v>81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5">
      <c r="A22" s="75" t="s">
        <v>80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5">
      <c r="A23" s="75" t="s">
        <v>82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5">
      <c r="A24" s="75" t="s">
        <v>86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5">
      <c r="A25" s="75" t="s">
        <v>83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5">
      <c r="A26" s="75" t="s">
        <v>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</sheetData>
  <sheetProtection/>
  <mergeCells count="12">
    <mergeCell ref="B10:C10"/>
    <mergeCell ref="A10:A11"/>
    <mergeCell ref="F10:F11"/>
    <mergeCell ref="G10:I10"/>
    <mergeCell ref="M1:N1"/>
    <mergeCell ref="A3:N3"/>
    <mergeCell ref="A4:N4"/>
    <mergeCell ref="A5:N5"/>
    <mergeCell ref="J10:L10"/>
    <mergeCell ref="M10:M11"/>
    <mergeCell ref="N10:N11"/>
    <mergeCell ref="D10:E10"/>
  </mergeCells>
  <printOptions/>
  <pageMargins left="0.21" right="0.29" top="0.75" bottom="0.75" header="0.3" footer="0.3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5"/>
  <sheetViews>
    <sheetView zoomScalePageLayoutView="0" workbookViewId="0" topLeftCell="A5">
      <selection activeCell="A16" sqref="A16"/>
    </sheetView>
  </sheetViews>
  <sheetFormatPr defaultColWidth="9.140625" defaultRowHeight="15"/>
  <cols>
    <col min="1" max="1" width="61.28125" style="0" customWidth="1"/>
    <col min="2" max="2" width="10.7109375" style="0" customWidth="1"/>
    <col min="3" max="3" width="7.8515625" style="0" customWidth="1"/>
    <col min="4" max="4" width="8.57421875" style="0" customWidth="1"/>
    <col min="5" max="5" width="9.00390625" style="0" customWidth="1"/>
    <col min="6" max="6" width="11.421875" style="0" customWidth="1"/>
    <col min="7" max="7" width="12.140625" style="0" customWidth="1"/>
    <col min="8" max="8" width="12.28125" style="0" customWidth="1"/>
    <col min="9" max="9" width="11.7109375" style="0" bestFit="1" customWidth="1"/>
    <col min="10" max="11" width="12.140625" style="0" customWidth="1"/>
    <col min="12" max="12" width="12.7109375" style="0" customWidth="1"/>
    <col min="13" max="13" width="11.7109375" style="0" bestFit="1" customWidth="1"/>
    <col min="14" max="14" width="13.00390625" style="0" customWidth="1"/>
    <col min="15" max="15" width="18.421875" style="0" customWidth="1"/>
    <col min="16" max="16" width="16.00390625" style="0" customWidth="1"/>
  </cols>
  <sheetData>
    <row r="1" spans="1:16" ht="59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66" t="s">
        <v>92</v>
      </c>
      <c r="P1" s="166"/>
    </row>
    <row r="2" spans="1:16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 t="s">
        <v>88</v>
      </c>
    </row>
    <row r="3" spans="1:16" ht="15.75" thickBot="1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5">
      <c r="A4" s="200" t="s">
        <v>87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5">
      <c r="A5" s="201" t="s">
        <v>163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8" s="26" customFormat="1" ht="44.25" customHeight="1">
      <c r="A7" s="36" t="s">
        <v>8</v>
      </c>
      <c r="B7" s="179" t="s">
        <v>112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29"/>
      <c r="P7" s="29"/>
      <c r="Q7" s="29"/>
      <c r="R7" s="29"/>
    </row>
    <row r="8" spans="1:16" ht="15">
      <c r="A8" s="37" t="s">
        <v>1</v>
      </c>
      <c r="B8" s="77" t="s">
        <v>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5">
      <c r="A9" s="37" t="s">
        <v>2</v>
      </c>
      <c r="B9" s="31" t="s">
        <v>107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5.75" thickBo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69" customHeight="1">
      <c r="A11" s="209" t="s">
        <v>70</v>
      </c>
      <c r="B11" s="205" t="s">
        <v>71</v>
      </c>
      <c r="C11" s="205"/>
      <c r="D11" s="205" t="s">
        <v>72</v>
      </c>
      <c r="E11" s="205"/>
      <c r="F11" s="205" t="s">
        <v>73</v>
      </c>
      <c r="G11" s="202" t="s">
        <v>93</v>
      </c>
      <c r="H11" s="203"/>
      <c r="I11" s="203"/>
      <c r="J11" s="204"/>
      <c r="K11" s="202" t="s">
        <v>94</v>
      </c>
      <c r="L11" s="203"/>
      <c r="M11" s="203"/>
      <c r="N11" s="204"/>
      <c r="O11" s="205" t="s">
        <v>77</v>
      </c>
      <c r="P11" s="207" t="s">
        <v>78</v>
      </c>
    </row>
    <row r="12" spans="1:16" ht="44.25" customHeight="1">
      <c r="A12" s="210"/>
      <c r="B12" s="104" t="s">
        <v>13</v>
      </c>
      <c r="C12" s="104" t="s">
        <v>14</v>
      </c>
      <c r="D12" s="104" t="s">
        <v>13</v>
      </c>
      <c r="E12" s="104" t="s">
        <v>14</v>
      </c>
      <c r="F12" s="206"/>
      <c r="G12" s="103" t="s">
        <v>75</v>
      </c>
      <c r="H12" s="103" t="s">
        <v>52</v>
      </c>
      <c r="I12" s="103" t="s">
        <v>51</v>
      </c>
      <c r="J12" s="103" t="s">
        <v>53</v>
      </c>
      <c r="K12" s="103" t="s">
        <v>75</v>
      </c>
      <c r="L12" s="103" t="s">
        <v>52</v>
      </c>
      <c r="M12" s="103" t="s">
        <v>51</v>
      </c>
      <c r="N12" s="103" t="s">
        <v>53</v>
      </c>
      <c r="O12" s="206"/>
      <c r="P12" s="208"/>
    </row>
    <row r="13" spans="1:16" ht="15.75" thickBot="1">
      <c r="A13" s="137">
        <v>1</v>
      </c>
      <c r="B13" s="138">
        <v>2</v>
      </c>
      <c r="C13" s="138">
        <v>3</v>
      </c>
      <c r="D13" s="138">
        <v>4</v>
      </c>
      <c r="E13" s="138">
        <v>5</v>
      </c>
      <c r="F13" s="138">
        <v>6</v>
      </c>
      <c r="G13" s="138">
        <v>7</v>
      </c>
      <c r="H13" s="138">
        <v>8</v>
      </c>
      <c r="I13" s="138">
        <v>9</v>
      </c>
      <c r="J13" s="138">
        <v>10</v>
      </c>
      <c r="K13" s="138">
        <v>11</v>
      </c>
      <c r="L13" s="138">
        <v>12</v>
      </c>
      <c r="M13" s="138">
        <v>13</v>
      </c>
      <c r="N13" s="138">
        <v>14</v>
      </c>
      <c r="O13" s="138">
        <v>15</v>
      </c>
      <c r="P13" s="139">
        <v>16</v>
      </c>
    </row>
    <row r="14" spans="1:16" s="122" customFormat="1" ht="15">
      <c r="A14" s="134" t="s">
        <v>136</v>
      </c>
      <c r="B14" s="135"/>
      <c r="C14" s="135"/>
      <c r="D14" s="135"/>
      <c r="E14" s="135"/>
      <c r="F14" s="135"/>
      <c r="G14" s="135">
        <f>G15+G16+G17+G18+G19+G20+G21</f>
        <v>11005796.9</v>
      </c>
      <c r="H14" s="135">
        <f aca="true" t="shared" si="0" ref="H14:N14">H15+H16+H17+H18+H19+H20+H21</f>
        <v>5964000</v>
      </c>
      <c r="I14" s="135">
        <f t="shared" si="0"/>
        <v>0</v>
      </c>
      <c r="J14" s="135">
        <f t="shared" si="0"/>
        <v>5041796.9</v>
      </c>
      <c r="K14" s="135">
        <f t="shared" si="0"/>
        <v>4112648.75</v>
      </c>
      <c r="L14" s="135">
        <f t="shared" si="0"/>
        <v>1793067.15</v>
      </c>
      <c r="M14" s="135">
        <f t="shared" si="0"/>
        <v>0</v>
      </c>
      <c r="N14" s="135">
        <f t="shared" si="0"/>
        <v>2319581.5999999996</v>
      </c>
      <c r="O14" s="211" t="s">
        <v>109</v>
      </c>
      <c r="P14" s="136"/>
    </row>
    <row r="15" spans="1:16" ht="15">
      <c r="A15" s="129" t="s">
        <v>81</v>
      </c>
      <c r="B15" s="143">
        <v>340</v>
      </c>
      <c r="C15" s="143">
        <v>57</v>
      </c>
      <c r="D15" s="143">
        <v>21000</v>
      </c>
      <c r="E15" s="143">
        <f>D15*0.6</f>
        <v>12600</v>
      </c>
      <c r="F15" s="105">
        <v>0</v>
      </c>
      <c r="G15" s="105">
        <f aca="true" t="shared" si="1" ref="G15:G20">H15+I15+J15</f>
        <v>7140000</v>
      </c>
      <c r="H15" s="105">
        <f>B15*(21000-8400)</f>
        <v>4284000</v>
      </c>
      <c r="I15" s="105">
        <v>0</v>
      </c>
      <c r="J15" s="105">
        <f>B15*8400</f>
        <v>2856000</v>
      </c>
      <c r="K15" s="105">
        <f aca="true" t="shared" si="2" ref="K15:K20">L15+M15+N15</f>
        <v>1394067.15</v>
      </c>
      <c r="L15" s="105">
        <f>C15*D15*0.6+197067.15</f>
        <v>915267.15</v>
      </c>
      <c r="M15" s="105">
        <v>0</v>
      </c>
      <c r="N15" s="105">
        <f>C15*D15*0.4</f>
        <v>478800</v>
      </c>
      <c r="O15" s="212"/>
      <c r="P15" s="130"/>
    </row>
    <row r="16" spans="1:16" ht="15">
      <c r="A16" s="129" t="s">
        <v>118</v>
      </c>
      <c r="B16" s="143">
        <v>100</v>
      </c>
      <c r="C16" s="143">
        <v>63</v>
      </c>
      <c r="D16" s="143">
        <v>21000</v>
      </c>
      <c r="E16" s="143">
        <f>D16*0.6</f>
        <v>12600</v>
      </c>
      <c r="F16" s="105">
        <v>0</v>
      </c>
      <c r="G16" s="105">
        <f t="shared" si="1"/>
        <v>2100000</v>
      </c>
      <c r="H16" s="105">
        <f>B16*(21000-8400)</f>
        <v>1260000</v>
      </c>
      <c r="I16" s="105">
        <v>0</v>
      </c>
      <c r="J16" s="105">
        <f>B16*8400</f>
        <v>840000</v>
      </c>
      <c r="K16" s="105">
        <f t="shared" si="2"/>
        <v>1323000</v>
      </c>
      <c r="L16" s="105">
        <f>C16*D16*0.6</f>
        <v>793800</v>
      </c>
      <c r="M16" s="105">
        <v>0</v>
      </c>
      <c r="N16" s="105">
        <f>C16*D16*0.4</f>
        <v>529200</v>
      </c>
      <c r="O16" s="212"/>
      <c r="P16" s="130"/>
    </row>
    <row r="17" spans="1:16" ht="15">
      <c r="A17" s="129" t="s">
        <v>119</v>
      </c>
      <c r="B17" s="143">
        <v>0</v>
      </c>
      <c r="C17" s="143">
        <v>1</v>
      </c>
      <c r="D17" s="143">
        <v>0</v>
      </c>
      <c r="E17" s="143">
        <v>21000</v>
      </c>
      <c r="F17" s="105">
        <v>0</v>
      </c>
      <c r="G17" s="105">
        <f t="shared" si="1"/>
        <v>17844.82</v>
      </c>
      <c r="H17" s="105">
        <v>0</v>
      </c>
      <c r="I17" s="105">
        <v>0</v>
      </c>
      <c r="J17" s="105">
        <f>C17*17844.82</f>
        <v>17844.82</v>
      </c>
      <c r="K17" s="105">
        <f t="shared" si="2"/>
        <v>21000</v>
      </c>
      <c r="L17" s="105">
        <v>0</v>
      </c>
      <c r="M17" s="105">
        <v>0</v>
      </c>
      <c r="N17" s="105">
        <f>C17*E17</f>
        <v>21000</v>
      </c>
      <c r="O17" s="212"/>
      <c r="P17" s="130"/>
    </row>
    <row r="18" spans="1:16" ht="27" customHeight="1">
      <c r="A18" s="131" t="s">
        <v>120</v>
      </c>
      <c r="B18" s="143">
        <v>0</v>
      </c>
      <c r="C18" s="143"/>
      <c r="D18" s="143">
        <v>0</v>
      </c>
      <c r="E18" s="143"/>
      <c r="F18" s="105">
        <v>0</v>
      </c>
      <c r="G18" s="105">
        <f t="shared" si="1"/>
        <v>0</v>
      </c>
      <c r="H18" s="105">
        <v>0</v>
      </c>
      <c r="I18" s="105">
        <v>0</v>
      </c>
      <c r="J18" s="105">
        <f>C18*23898</f>
        <v>0</v>
      </c>
      <c r="K18" s="105">
        <f t="shared" si="2"/>
        <v>0</v>
      </c>
      <c r="L18" s="105">
        <v>0</v>
      </c>
      <c r="M18" s="105">
        <v>0</v>
      </c>
      <c r="N18" s="105">
        <f>C18*23898</f>
        <v>0</v>
      </c>
      <c r="O18" s="212"/>
      <c r="P18" s="130"/>
    </row>
    <row r="19" spans="1:16" ht="15">
      <c r="A19" s="129" t="s">
        <v>121</v>
      </c>
      <c r="B19" s="143">
        <v>40</v>
      </c>
      <c r="C19" s="143">
        <v>41</v>
      </c>
      <c r="D19" s="143">
        <v>31477.6</v>
      </c>
      <c r="E19" s="143">
        <v>31477.6</v>
      </c>
      <c r="F19" s="105">
        <v>0</v>
      </c>
      <c r="G19" s="105">
        <f t="shared" si="1"/>
        <v>1259104</v>
      </c>
      <c r="H19" s="105">
        <v>0</v>
      </c>
      <c r="I19" s="105">
        <v>0</v>
      </c>
      <c r="J19" s="105">
        <f>B19*D19</f>
        <v>1259104</v>
      </c>
      <c r="K19" s="105">
        <f t="shared" si="2"/>
        <v>1290581.5999999999</v>
      </c>
      <c r="L19" s="105">
        <v>0</v>
      </c>
      <c r="M19" s="105">
        <v>0</v>
      </c>
      <c r="N19" s="105">
        <f>C19*E19</f>
        <v>1290581.5999999999</v>
      </c>
      <c r="O19" s="212"/>
      <c r="P19" s="130"/>
    </row>
    <row r="20" spans="1:16" ht="15">
      <c r="A20" s="129" t="s">
        <v>82</v>
      </c>
      <c r="B20" s="143">
        <v>20</v>
      </c>
      <c r="C20" s="143">
        <v>4</v>
      </c>
      <c r="D20" s="143">
        <v>21000</v>
      </c>
      <c r="E20" s="143">
        <v>21000</v>
      </c>
      <c r="F20" s="105">
        <v>0</v>
      </c>
      <c r="G20" s="105">
        <f t="shared" si="1"/>
        <v>488848.08</v>
      </c>
      <c r="H20" s="105">
        <f>B20*D20</f>
        <v>420000</v>
      </c>
      <c r="I20" s="105">
        <v>0</v>
      </c>
      <c r="J20" s="105">
        <f>C20*17212.02</f>
        <v>68848.08</v>
      </c>
      <c r="K20" s="105">
        <f t="shared" si="2"/>
        <v>84000</v>
      </c>
      <c r="L20" s="105">
        <f>C20*E20</f>
        <v>84000</v>
      </c>
      <c r="M20" s="105">
        <v>0</v>
      </c>
      <c r="N20" s="105">
        <v>0</v>
      </c>
      <c r="O20" s="212"/>
      <c r="P20" s="130"/>
    </row>
    <row r="21" spans="1:16" ht="15.75" thickBot="1">
      <c r="A21" s="132" t="s">
        <v>86</v>
      </c>
      <c r="B21" s="144">
        <v>0</v>
      </c>
      <c r="C21" s="144"/>
      <c r="D21" s="144">
        <v>0</v>
      </c>
      <c r="E21" s="144"/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213"/>
      <c r="P21" s="133"/>
    </row>
    <row r="22" spans="1:16" s="122" customFormat="1" ht="15.75" thickBot="1">
      <c r="A22" s="123" t="s">
        <v>116</v>
      </c>
      <c r="B22" s="124"/>
      <c r="C22" s="125"/>
      <c r="D22" s="125"/>
      <c r="E22" s="125"/>
      <c r="F22" s="125"/>
      <c r="G22" s="125">
        <f>H22+I22+J22</f>
        <v>27280</v>
      </c>
      <c r="H22" s="125">
        <v>24800</v>
      </c>
      <c r="I22" s="125">
        <v>0</v>
      </c>
      <c r="J22" s="125">
        <v>2480</v>
      </c>
      <c r="K22" s="125">
        <f>L22+M22+N22</f>
        <v>9938</v>
      </c>
      <c r="L22" s="125">
        <v>9938</v>
      </c>
      <c r="M22" s="125">
        <v>0</v>
      </c>
      <c r="N22" s="125">
        <v>0</v>
      </c>
      <c r="O22" s="128" t="s">
        <v>137</v>
      </c>
      <c r="P22" s="127"/>
    </row>
    <row r="23" spans="1:16" s="122" customFormat="1" ht="15.75" thickBot="1">
      <c r="A23" s="123" t="s">
        <v>135</v>
      </c>
      <c r="B23" s="124"/>
      <c r="C23" s="125"/>
      <c r="D23" s="125"/>
      <c r="E23" s="125"/>
      <c r="F23" s="125"/>
      <c r="G23" s="125">
        <f>G22+G14</f>
        <v>11033076.9</v>
      </c>
      <c r="H23" s="125">
        <f aca="true" t="shared" si="3" ref="H23:N23">SUM(H15:H22)</f>
        <v>5988800</v>
      </c>
      <c r="I23" s="125">
        <f t="shared" si="3"/>
        <v>0</v>
      </c>
      <c r="J23" s="125">
        <f t="shared" si="3"/>
        <v>5044276.9</v>
      </c>
      <c r="K23" s="125">
        <f t="shared" si="3"/>
        <v>4122586.75</v>
      </c>
      <c r="L23" s="125">
        <f t="shared" si="3"/>
        <v>1803005.15</v>
      </c>
      <c r="M23" s="125">
        <f t="shared" si="3"/>
        <v>0</v>
      </c>
      <c r="N23" s="125">
        <f t="shared" si="3"/>
        <v>2319581.5999999996</v>
      </c>
      <c r="O23" s="126"/>
      <c r="P23" s="127"/>
    </row>
    <row r="24" spans="1:16" ht="1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23" s="1" customFormat="1" ht="12.75">
      <c r="A25" s="50"/>
      <c r="B25" s="50"/>
      <c r="C25" s="50"/>
      <c r="D25" s="50"/>
      <c r="E25" s="50"/>
      <c r="F25" s="50"/>
      <c r="G25" s="50"/>
      <c r="H25" s="51"/>
      <c r="I25" s="51"/>
      <c r="J25" s="51"/>
      <c r="K25" s="51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2:23" s="1" customFormat="1" ht="12.75">
      <c r="B26" s="16"/>
      <c r="C26" s="16"/>
      <c r="D26" s="16"/>
      <c r="E26" s="16"/>
      <c r="F26" s="16" t="s">
        <v>138</v>
      </c>
      <c r="G26" s="16"/>
      <c r="H26" s="24"/>
      <c r="I26" s="24"/>
      <c r="J26" s="24"/>
      <c r="K26" s="24"/>
      <c r="N26" s="9"/>
      <c r="P26" s="1" t="s">
        <v>130</v>
      </c>
      <c r="Q26" s="16"/>
      <c r="R26" s="16"/>
      <c r="S26" s="16"/>
      <c r="T26" s="16"/>
      <c r="U26" s="16"/>
      <c r="V26" s="16"/>
      <c r="W26" s="16"/>
    </row>
    <row r="27" spans="14:22" s="1" customFormat="1" ht="12.75">
      <c r="N27" s="1" t="s">
        <v>143</v>
      </c>
      <c r="O27" s="1" t="s">
        <v>142</v>
      </c>
      <c r="Q27" s="4"/>
      <c r="R27" s="4"/>
      <c r="S27" s="4"/>
      <c r="T27" s="100"/>
      <c r="U27" s="4"/>
      <c r="V27" s="4"/>
    </row>
    <row r="28" spans="12:22" s="1" customFormat="1" ht="12.75">
      <c r="L28" s="50"/>
      <c r="M28" s="50"/>
      <c r="N28" s="50"/>
      <c r="O28" s="50"/>
      <c r="P28" s="50"/>
      <c r="Q28" s="50"/>
      <c r="R28" s="50"/>
      <c r="S28" s="50"/>
      <c r="T28" s="51"/>
      <c r="U28" s="4"/>
      <c r="V28" s="4"/>
    </row>
    <row r="29" spans="15:22" s="1" customFormat="1" ht="12.75">
      <c r="O29" s="16"/>
      <c r="P29" s="16"/>
      <c r="Q29" s="16"/>
      <c r="R29" s="16"/>
      <c r="S29" s="16"/>
      <c r="T29" s="9"/>
      <c r="U29" s="4"/>
      <c r="V29" s="4"/>
    </row>
    <row r="30" spans="7:22" s="1" customFormat="1" ht="12.75">
      <c r="G30" s="4"/>
      <c r="K30" s="4"/>
      <c r="L30" s="4"/>
      <c r="M30" s="4"/>
      <c r="N30" s="4"/>
      <c r="O30" s="4"/>
      <c r="P30" s="4" t="s">
        <v>104</v>
      </c>
      <c r="Q30" s="4"/>
      <c r="S30" s="4"/>
      <c r="T30" s="4"/>
      <c r="U30" s="4"/>
      <c r="V30" s="4"/>
    </row>
    <row r="31" spans="1:15" s="50" customFormat="1" ht="12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108" t="s">
        <v>144</v>
      </c>
      <c r="O31" s="50" t="s">
        <v>145</v>
      </c>
    </row>
    <row r="32" spans="1:14" s="50" customFormat="1" ht="12.75" customHeight="1">
      <c r="A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7" s="1" customFormat="1" ht="12.75">
      <c r="A33" s="1" t="s">
        <v>141</v>
      </c>
      <c r="B33" s="52"/>
      <c r="C33" s="53" t="s">
        <v>129</v>
      </c>
      <c r="E33" s="50"/>
      <c r="F33" s="50"/>
      <c r="G33" s="50"/>
    </row>
    <row r="34" spans="1:6" s="1" customFormat="1" ht="20.25">
      <c r="A34" s="1" t="s">
        <v>108</v>
      </c>
      <c r="B34" s="109" t="s">
        <v>101</v>
      </c>
      <c r="C34" s="53"/>
      <c r="D34" s="100" t="s">
        <v>102</v>
      </c>
      <c r="F34" s="100"/>
    </row>
    <row r="35" spans="2:3" s="1" customFormat="1" ht="12.75">
      <c r="B35" s="23"/>
      <c r="C35" s="53"/>
    </row>
  </sheetData>
  <sheetProtection/>
  <mergeCells count="14">
    <mergeCell ref="O14:O21"/>
    <mergeCell ref="B11:C11"/>
    <mergeCell ref="D11:E11"/>
    <mergeCell ref="F11:F12"/>
    <mergeCell ref="O1:P1"/>
    <mergeCell ref="A3:P3"/>
    <mergeCell ref="A4:P4"/>
    <mergeCell ref="A5:P5"/>
    <mergeCell ref="B7:N7"/>
    <mergeCell ref="G11:J11"/>
    <mergeCell ref="K11:N11"/>
    <mergeCell ref="O11:O12"/>
    <mergeCell ref="P11:P12"/>
    <mergeCell ref="A11:A12"/>
  </mergeCells>
  <printOptions/>
  <pageMargins left="0" right="0" top="0.35433070866141736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1"/>
  <sheetViews>
    <sheetView zoomScalePageLayoutView="0" workbookViewId="0" topLeftCell="A4">
      <selection activeCell="A1" sqref="A1:P30"/>
    </sheetView>
  </sheetViews>
  <sheetFormatPr defaultColWidth="9.140625" defaultRowHeight="15"/>
  <cols>
    <col min="1" max="1" width="61.28125" style="0" customWidth="1"/>
    <col min="2" max="2" width="10.7109375" style="0" customWidth="1"/>
    <col min="3" max="3" width="7.8515625" style="0" customWidth="1"/>
    <col min="4" max="4" width="8.57421875" style="0" customWidth="1"/>
    <col min="5" max="5" width="9.00390625" style="0" customWidth="1"/>
    <col min="6" max="6" width="11.421875" style="0" customWidth="1"/>
    <col min="7" max="7" width="12.140625" style="0" customWidth="1"/>
    <col min="8" max="8" width="12.28125" style="0" customWidth="1"/>
    <col min="9" max="9" width="11.7109375" style="0" bestFit="1" customWidth="1"/>
    <col min="10" max="11" width="12.140625" style="0" customWidth="1"/>
    <col min="12" max="12" width="12.7109375" style="0" customWidth="1"/>
    <col min="13" max="13" width="11.7109375" style="0" bestFit="1" customWidth="1"/>
    <col min="14" max="14" width="13.00390625" style="0" customWidth="1"/>
    <col min="15" max="15" width="18.421875" style="0" customWidth="1"/>
    <col min="16" max="16" width="16.00390625" style="0" customWidth="1"/>
  </cols>
  <sheetData>
    <row r="1" spans="1:16" ht="59.2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66" t="s">
        <v>92</v>
      </c>
      <c r="P1" s="166"/>
    </row>
    <row r="2" spans="1:16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 t="s">
        <v>88</v>
      </c>
    </row>
    <row r="3" spans="1:16" ht="15.75" thickBot="1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5">
      <c r="A4" s="200" t="s">
        <v>87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5">
      <c r="A5" s="201" t="s">
        <v>180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8" s="26" customFormat="1" ht="44.25" customHeight="1">
      <c r="A7" s="36" t="s">
        <v>8</v>
      </c>
      <c r="B7" s="179" t="s">
        <v>112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29"/>
      <c r="P7" s="29"/>
      <c r="Q7" s="29"/>
      <c r="R7" s="29"/>
    </row>
    <row r="8" spans="1:16" ht="15">
      <c r="A8" s="37" t="s">
        <v>1</v>
      </c>
      <c r="B8" s="77" t="s">
        <v>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5">
      <c r="A9" s="37" t="s">
        <v>2</v>
      </c>
      <c r="B9" s="31" t="s">
        <v>107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5.75" thickBo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69" customHeight="1">
      <c r="A11" s="209" t="s">
        <v>70</v>
      </c>
      <c r="B11" s="205" t="s">
        <v>71</v>
      </c>
      <c r="C11" s="205"/>
      <c r="D11" s="205" t="s">
        <v>72</v>
      </c>
      <c r="E11" s="205"/>
      <c r="F11" s="205" t="s">
        <v>73</v>
      </c>
      <c r="G11" s="202" t="s">
        <v>93</v>
      </c>
      <c r="H11" s="203"/>
      <c r="I11" s="203"/>
      <c r="J11" s="204"/>
      <c r="K11" s="202" t="s">
        <v>94</v>
      </c>
      <c r="L11" s="203"/>
      <c r="M11" s="203"/>
      <c r="N11" s="204"/>
      <c r="O11" s="205" t="s">
        <v>77</v>
      </c>
      <c r="P11" s="207" t="s">
        <v>78</v>
      </c>
    </row>
    <row r="12" spans="1:16" ht="44.25" customHeight="1">
      <c r="A12" s="210"/>
      <c r="B12" s="104" t="s">
        <v>13</v>
      </c>
      <c r="C12" s="104" t="s">
        <v>14</v>
      </c>
      <c r="D12" s="104" t="s">
        <v>13</v>
      </c>
      <c r="E12" s="104" t="s">
        <v>14</v>
      </c>
      <c r="F12" s="206"/>
      <c r="G12" s="103" t="s">
        <v>75</v>
      </c>
      <c r="H12" s="103" t="s">
        <v>52</v>
      </c>
      <c r="I12" s="103" t="s">
        <v>51</v>
      </c>
      <c r="J12" s="103" t="s">
        <v>53</v>
      </c>
      <c r="K12" s="103" t="s">
        <v>75</v>
      </c>
      <c r="L12" s="103" t="s">
        <v>52</v>
      </c>
      <c r="M12" s="103" t="s">
        <v>51</v>
      </c>
      <c r="N12" s="103" t="s">
        <v>53</v>
      </c>
      <c r="O12" s="206"/>
      <c r="P12" s="208"/>
    </row>
    <row r="13" spans="1:16" ht="15.75" thickBot="1">
      <c r="A13" s="137">
        <v>1</v>
      </c>
      <c r="B13" s="138">
        <v>2</v>
      </c>
      <c r="C13" s="138">
        <v>3</v>
      </c>
      <c r="D13" s="138">
        <v>4</v>
      </c>
      <c r="E13" s="138">
        <v>5</v>
      </c>
      <c r="F13" s="138">
        <v>6</v>
      </c>
      <c r="G13" s="138">
        <v>7</v>
      </c>
      <c r="H13" s="138">
        <v>8</v>
      </c>
      <c r="I13" s="138">
        <v>9</v>
      </c>
      <c r="J13" s="138">
        <v>10</v>
      </c>
      <c r="K13" s="138">
        <v>11</v>
      </c>
      <c r="L13" s="138">
        <v>12</v>
      </c>
      <c r="M13" s="138">
        <v>13</v>
      </c>
      <c r="N13" s="138">
        <v>14</v>
      </c>
      <c r="O13" s="138">
        <v>15</v>
      </c>
      <c r="P13" s="139">
        <v>16</v>
      </c>
    </row>
    <row r="14" spans="1:16" s="122" customFormat="1" ht="15">
      <c r="A14" s="134" t="s">
        <v>136</v>
      </c>
      <c r="B14" s="135">
        <f>SUM(B15:B18)</f>
        <v>460</v>
      </c>
      <c r="C14" s="135">
        <f>SUM(C15:C18)</f>
        <v>372</v>
      </c>
      <c r="D14" s="149" t="s">
        <v>165</v>
      </c>
      <c r="E14" s="149" t="s">
        <v>165</v>
      </c>
      <c r="F14" s="135"/>
      <c r="G14" s="150">
        <f>G15+G16+G17+G18+G19</f>
        <v>5379880</v>
      </c>
      <c r="H14" s="150">
        <f>SUM(H15:H19)</f>
        <v>4781000</v>
      </c>
      <c r="I14" s="150">
        <f>I15+I16+I17+I18+I19</f>
        <v>0</v>
      </c>
      <c r="J14" s="150">
        <f>SUM(J15:J19)</f>
        <v>598880</v>
      </c>
      <c r="K14" s="135">
        <f>K15+K16+K17+K18+K19</f>
        <v>5379880</v>
      </c>
      <c r="L14" s="135">
        <f>SUM(L15:L19)</f>
        <v>4781000</v>
      </c>
      <c r="M14" s="135">
        <f>M15+M16+M17+M18+M19</f>
        <v>0</v>
      </c>
      <c r="N14" s="135">
        <f>SUM(N15:N19)</f>
        <v>598880</v>
      </c>
      <c r="O14" s="211" t="s">
        <v>109</v>
      </c>
      <c r="P14" s="136"/>
    </row>
    <row r="15" spans="1:16" ht="15">
      <c r="A15" s="129" t="s">
        <v>81</v>
      </c>
      <c r="B15" s="143">
        <v>340</v>
      </c>
      <c r="C15" s="143">
        <v>184</v>
      </c>
      <c r="D15" s="143">
        <v>21000</v>
      </c>
      <c r="E15" s="143">
        <v>21000</v>
      </c>
      <c r="F15" s="105">
        <v>0</v>
      </c>
      <c r="G15" s="143">
        <f>H15+I15+J15</f>
        <v>3672600</v>
      </c>
      <c r="H15" s="143">
        <v>3076200</v>
      </c>
      <c r="I15" s="143">
        <v>0</v>
      </c>
      <c r="J15" s="143">
        <v>596400</v>
      </c>
      <c r="K15" s="105">
        <f>L15+M15+N15</f>
        <v>2914800</v>
      </c>
      <c r="L15" s="105">
        <v>2318400</v>
      </c>
      <c r="M15" s="105">
        <v>0</v>
      </c>
      <c r="N15" s="105">
        <v>596400</v>
      </c>
      <c r="O15" s="212"/>
      <c r="P15" s="130"/>
    </row>
    <row r="16" spans="1:16" ht="15">
      <c r="A16" s="129" t="s">
        <v>80</v>
      </c>
      <c r="B16" s="143">
        <v>100</v>
      </c>
      <c r="C16" s="143">
        <v>179</v>
      </c>
      <c r="D16" s="143">
        <v>21000</v>
      </c>
      <c r="E16" s="143">
        <v>21000</v>
      </c>
      <c r="F16" s="105">
        <v>0</v>
      </c>
      <c r="G16" s="143">
        <f>H16+I16+J16</f>
        <v>1260000</v>
      </c>
      <c r="H16" s="143">
        <f>B16*D16*0.6</f>
        <v>1260000</v>
      </c>
      <c r="I16" s="143">
        <v>0</v>
      </c>
      <c r="J16" s="143">
        <v>0</v>
      </c>
      <c r="K16" s="105">
        <f>L16+M16+N16</f>
        <v>2248800</v>
      </c>
      <c r="L16" s="105">
        <f>C16*E16*0.6-6600</f>
        <v>2248800</v>
      </c>
      <c r="M16" s="105">
        <v>0</v>
      </c>
      <c r="N16" s="105">
        <v>0</v>
      </c>
      <c r="O16" s="212"/>
      <c r="P16" s="130"/>
    </row>
    <row r="17" spans="1:16" ht="15">
      <c r="A17" s="129" t="s">
        <v>82</v>
      </c>
      <c r="B17" s="143">
        <v>20</v>
      </c>
      <c r="C17" s="143">
        <v>9</v>
      </c>
      <c r="D17" s="143">
        <v>21000</v>
      </c>
      <c r="E17" s="143">
        <v>21000</v>
      </c>
      <c r="F17" s="105">
        <v>0</v>
      </c>
      <c r="G17" s="143">
        <f>H17+I17+J17</f>
        <v>420000</v>
      </c>
      <c r="H17" s="143">
        <f>B17*D17</f>
        <v>420000</v>
      </c>
      <c r="I17" s="143">
        <v>0</v>
      </c>
      <c r="J17" s="143">
        <v>0</v>
      </c>
      <c r="K17" s="105">
        <f>L17+M17+N17</f>
        <v>189000</v>
      </c>
      <c r="L17" s="105">
        <f>C17*E17</f>
        <v>189000</v>
      </c>
      <c r="M17" s="105">
        <v>0</v>
      </c>
      <c r="N17" s="105">
        <v>0</v>
      </c>
      <c r="O17" s="212"/>
      <c r="P17" s="130"/>
    </row>
    <row r="18" spans="1:16" ht="15.75" thickBot="1">
      <c r="A18" s="132" t="s">
        <v>86</v>
      </c>
      <c r="B18" s="144">
        <v>0</v>
      </c>
      <c r="C18" s="144">
        <v>0</v>
      </c>
      <c r="D18" s="144">
        <v>0</v>
      </c>
      <c r="E18" s="144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213"/>
      <c r="P18" s="133"/>
    </row>
    <row r="19" spans="1:16" s="122" customFormat="1" ht="15.75" thickBot="1">
      <c r="A19" s="123" t="s">
        <v>116</v>
      </c>
      <c r="B19" s="124"/>
      <c r="C19" s="125"/>
      <c r="D19" s="125"/>
      <c r="E19" s="125"/>
      <c r="F19" s="125"/>
      <c r="G19" s="125">
        <f>H19+I19+J19</f>
        <v>27280</v>
      </c>
      <c r="H19" s="125">
        <v>24800</v>
      </c>
      <c r="I19" s="125">
        <v>0</v>
      </c>
      <c r="J19" s="125">
        <v>2480</v>
      </c>
      <c r="K19" s="125">
        <f>L19+M19+N19</f>
        <v>27280</v>
      </c>
      <c r="L19" s="125">
        <v>24800</v>
      </c>
      <c r="M19" s="125">
        <v>0</v>
      </c>
      <c r="N19" s="125">
        <v>2480</v>
      </c>
      <c r="O19" s="128" t="s">
        <v>137</v>
      </c>
      <c r="P19" s="127"/>
    </row>
    <row r="20" spans="1:16" ht="15">
      <c r="A20" s="214" t="s">
        <v>166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 t="s">
        <v>167</v>
      </c>
      <c r="G22" s="16"/>
      <c r="H22" s="24"/>
      <c r="I22" s="24"/>
      <c r="J22" s="24"/>
      <c r="K22" s="24"/>
      <c r="N22" s="9"/>
      <c r="P22" s="1" t="s">
        <v>130</v>
      </c>
      <c r="Q22" s="16"/>
      <c r="R22" s="16"/>
      <c r="S22" s="16"/>
      <c r="T22" s="16"/>
      <c r="U22" s="16"/>
      <c r="V22" s="16"/>
      <c r="W22" s="16"/>
    </row>
    <row r="23" spans="14:22" s="1" customFormat="1" ht="12.75">
      <c r="N23" s="1" t="s">
        <v>143</v>
      </c>
      <c r="O23" s="1" t="s">
        <v>142</v>
      </c>
      <c r="Q23" s="4"/>
      <c r="R23" s="4"/>
      <c r="S23" s="4"/>
      <c r="T23" s="100"/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/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 t="s">
        <v>104</v>
      </c>
      <c r="Q26" s="4"/>
      <c r="S26" s="4"/>
      <c r="T26" s="4"/>
      <c r="U26" s="4"/>
      <c r="V26" s="4"/>
    </row>
    <row r="27" spans="1:15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08" t="s">
        <v>144</v>
      </c>
      <c r="O27" s="50" t="s">
        <v>145</v>
      </c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141</v>
      </c>
      <c r="B29" s="52"/>
      <c r="C29" s="53" t="s">
        <v>129</v>
      </c>
      <c r="E29" s="50"/>
      <c r="F29" s="50"/>
      <c r="G29" s="50"/>
    </row>
    <row r="30" spans="1:6" s="1" customFormat="1" ht="20.25">
      <c r="A30" s="1" t="s">
        <v>108</v>
      </c>
      <c r="B30" s="109" t="s">
        <v>101</v>
      </c>
      <c r="C30" s="53"/>
      <c r="D30" s="100" t="s">
        <v>102</v>
      </c>
      <c r="F30" s="100"/>
    </row>
    <row r="31" spans="2:3" s="1" customFormat="1" ht="12.75">
      <c r="B31" s="23"/>
      <c r="C31" s="53"/>
    </row>
  </sheetData>
  <sheetProtection/>
  <mergeCells count="15">
    <mergeCell ref="B11:C11"/>
    <mergeCell ref="D11:E11"/>
    <mergeCell ref="F11:F12"/>
    <mergeCell ref="G11:J11"/>
    <mergeCell ref="K11:N11"/>
    <mergeCell ref="O11:O12"/>
    <mergeCell ref="P11:P12"/>
    <mergeCell ref="O14:O18"/>
    <mergeCell ref="A20:P20"/>
    <mergeCell ref="O1:P1"/>
    <mergeCell ref="A3:P3"/>
    <mergeCell ref="A4:P4"/>
    <mergeCell ref="A5:P5"/>
    <mergeCell ref="B7:N7"/>
    <mergeCell ref="A11:A12"/>
  </mergeCells>
  <printOptions/>
  <pageMargins left="0" right="0" top="0.35433070866141736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70"/>
  <sheetViews>
    <sheetView view="pageBreakPreview" zoomScale="103" zoomScaleSheetLayoutView="103" zoomScalePageLayoutView="0" workbookViewId="0" topLeftCell="A7">
      <selection activeCell="B15" sqref="A15:IV17"/>
    </sheetView>
  </sheetViews>
  <sheetFormatPr defaultColWidth="9.140625" defaultRowHeight="15"/>
  <cols>
    <col min="1" max="1" width="14.28125" style="2" customWidth="1"/>
    <col min="2" max="2" width="26.57421875" style="2" customWidth="1"/>
    <col min="3" max="3" width="10.8515625" style="2" customWidth="1"/>
    <col min="4" max="4" width="11.28125" style="2" customWidth="1"/>
    <col min="5" max="5" width="9.140625" style="2" customWidth="1"/>
    <col min="6" max="6" width="11.8515625" style="2" customWidth="1"/>
    <col min="7" max="7" width="10.28125" style="2" customWidth="1"/>
    <col min="8" max="8" width="11.57421875" style="2" customWidth="1"/>
    <col min="9" max="9" width="8.7109375" style="2" customWidth="1"/>
    <col min="10" max="10" width="11.421875" style="2" customWidth="1"/>
    <col min="11" max="11" width="9.8515625" style="2" customWidth="1"/>
    <col min="12" max="12" width="11.57421875" style="2" customWidth="1"/>
    <col min="13" max="13" width="8.421875" style="2" customWidth="1"/>
    <col min="14" max="15" width="11.57421875" style="2" customWidth="1"/>
    <col min="16" max="16" width="8.421875" style="2" customWidth="1"/>
    <col min="17" max="17" width="12.140625" style="2" customWidth="1"/>
    <col min="18" max="18" width="10.28125" style="2" customWidth="1"/>
    <col min="19" max="19" width="12.421875" style="2" customWidth="1"/>
    <col min="20" max="20" width="8.28125" style="2" customWidth="1"/>
    <col min="21" max="21" width="9.7109375" style="2" bestFit="1" customWidth="1"/>
    <col min="22" max="22" width="10.140625" style="2" customWidth="1"/>
    <col min="23" max="23" width="15.421875" style="2" customWidth="1"/>
    <col min="24" max="16384" width="9.140625" style="2" customWidth="1"/>
  </cols>
  <sheetData>
    <row r="1" spans="1:2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166" t="s">
        <v>92</v>
      </c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1"/>
      <c r="W2" s="8" t="s">
        <v>67</v>
      </c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56.25" customHeight="1">
      <c r="A4" s="216" t="s">
        <v>162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168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50.25" customHeight="1">
      <c r="A7" s="36" t="s">
        <v>8</v>
      </c>
      <c r="B7" s="215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s="43" customFormat="1" ht="16.5" customHeight="1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90" customHeight="1">
      <c r="A11" s="187" t="s">
        <v>42</v>
      </c>
      <c r="B11" s="187" t="s">
        <v>91</v>
      </c>
      <c r="C11" s="187" t="s">
        <v>43</v>
      </c>
      <c r="D11" s="187" t="s">
        <v>152</v>
      </c>
      <c r="E11" s="187"/>
      <c r="F11" s="187"/>
      <c r="G11" s="187"/>
      <c r="H11" s="187" t="s">
        <v>153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32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78" customHeight="1">
      <c r="A15" s="189" t="s">
        <v>95</v>
      </c>
      <c r="B15" s="14" t="s">
        <v>159</v>
      </c>
      <c r="C15" s="7">
        <v>11</v>
      </c>
      <c r="D15" s="119">
        <f>SUM(E15:G15)</f>
        <v>224620</v>
      </c>
      <c r="E15" s="119">
        <v>0</v>
      </c>
      <c r="F15" s="119">
        <v>204200</v>
      </c>
      <c r="G15" s="119">
        <v>20420</v>
      </c>
      <c r="H15" s="119">
        <f>SUM(I15:K15)</f>
        <v>224620</v>
      </c>
      <c r="I15" s="119">
        <v>0</v>
      </c>
      <c r="J15" s="119">
        <v>204200</v>
      </c>
      <c r="K15" s="119">
        <v>20420</v>
      </c>
      <c r="L15" s="119">
        <f>SUM(M15:N15)</f>
        <v>204200</v>
      </c>
      <c r="M15" s="119">
        <v>0</v>
      </c>
      <c r="N15" s="119">
        <v>204200</v>
      </c>
      <c r="O15" s="119">
        <f>SUM(P15:R15)</f>
        <v>60050</v>
      </c>
      <c r="P15" s="119">
        <v>0</v>
      </c>
      <c r="Q15" s="119">
        <v>60050</v>
      </c>
      <c r="R15" s="119">
        <v>0</v>
      </c>
      <c r="S15" s="117">
        <v>3</v>
      </c>
      <c r="T15" s="79">
        <f>I15-P15</f>
        <v>0</v>
      </c>
      <c r="U15" s="79">
        <f>N15-Q15</f>
        <v>144150</v>
      </c>
      <c r="V15" s="79">
        <f>K15-R15</f>
        <v>20420</v>
      </c>
      <c r="W15" s="217" t="s">
        <v>164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42.75" customHeight="1">
      <c r="A16" s="189"/>
      <c r="B16" s="14" t="s">
        <v>160</v>
      </c>
      <c r="C16" s="7">
        <v>11</v>
      </c>
      <c r="D16" s="119">
        <f>SUM(E16:G16)</f>
        <v>61400</v>
      </c>
      <c r="E16" s="119">
        <v>0</v>
      </c>
      <c r="F16" s="119">
        <v>2000</v>
      </c>
      <c r="G16" s="119">
        <v>59400</v>
      </c>
      <c r="H16" s="119">
        <f>SUM(I16:K16)</f>
        <v>61400</v>
      </c>
      <c r="I16" s="119">
        <v>0</v>
      </c>
      <c r="J16" s="119">
        <v>2000</v>
      </c>
      <c r="K16" s="119">
        <v>59400</v>
      </c>
      <c r="L16" s="119">
        <f>SUM(M16:N16)</f>
        <v>2000</v>
      </c>
      <c r="M16" s="119">
        <v>0</v>
      </c>
      <c r="N16" s="119">
        <v>2000</v>
      </c>
      <c r="O16" s="119">
        <f>SUM(P16:R16)</f>
        <v>9089</v>
      </c>
      <c r="P16" s="119">
        <v>0</v>
      </c>
      <c r="Q16" s="119">
        <v>0</v>
      </c>
      <c r="R16" s="119">
        <v>9089</v>
      </c>
      <c r="S16" s="117">
        <v>3</v>
      </c>
      <c r="T16" s="79">
        <f>I16-P16</f>
        <v>0</v>
      </c>
      <c r="U16" s="79">
        <f>N16-Q16</f>
        <v>2000</v>
      </c>
      <c r="V16" s="79">
        <f>K16-R16</f>
        <v>50311</v>
      </c>
      <c r="W16" s="217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81" customHeight="1">
      <c r="A17" s="189"/>
      <c r="B17" s="14" t="s">
        <v>161</v>
      </c>
      <c r="C17" s="7">
        <v>11</v>
      </c>
      <c r="D17" s="119">
        <f>SUM(E17:G17)</f>
        <v>65340</v>
      </c>
      <c r="E17" s="119">
        <v>0</v>
      </c>
      <c r="F17" s="119">
        <v>59400</v>
      </c>
      <c r="G17" s="119">
        <v>5940</v>
      </c>
      <c r="H17" s="119">
        <f>SUM(I17:K17)</f>
        <v>65340</v>
      </c>
      <c r="I17" s="119">
        <v>0</v>
      </c>
      <c r="J17" s="119">
        <v>59400</v>
      </c>
      <c r="K17" s="119">
        <v>5940</v>
      </c>
      <c r="L17" s="119">
        <f>SUM(M17:N17)</f>
        <v>59400</v>
      </c>
      <c r="M17" s="119">
        <v>0</v>
      </c>
      <c r="N17" s="119">
        <v>59400</v>
      </c>
      <c r="O17" s="119">
        <f>SUM(P17:R17)</f>
        <v>0</v>
      </c>
      <c r="P17" s="119">
        <v>0</v>
      </c>
      <c r="Q17" s="119">
        <v>0</v>
      </c>
      <c r="R17" s="119">
        <v>0</v>
      </c>
      <c r="S17" s="117">
        <v>0</v>
      </c>
      <c r="T17" s="79">
        <f>I17-P17</f>
        <v>0</v>
      </c>
      <c r="U17" s="79">
        <f>N17-Q17</f>
        <v>59400</v>
      </c>
      <c r="V17" s="79">
        <f>K17-R17</f>
        <v>5940</v>
      </c>
      <c r="W17" s="217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13" t="s">
        <v>12</v>
      </c>
      <c r="B18" s="14"/>
      <c r="C18" s="14"/>
      <c r="D18" s="79">
        <f aca="true" t="shared" si="0" ref="D18:R18">SUM(D15:D17)</f>
        <v>351360</v>
      </c>
      <c r="E18" s="79">
        <f t="shared" si="0"/>
        <v>0</v>
      </c>
      <c r="F18" s="79">
        <f t="shared" si="0"/>
        <v>265600</v>
      </c>
      <c r="G18" s="79">
        <f t="shared" si="0"/>
        <v>85760</v>
      </c>
      <c r="H18" s="79">
        <f t="shared" si="0"/>
        <v>351360</v>
      </c>
      <c r="I18" s="79">
        <f t="shared" si="0"/>
        <v>0</v>
      </c>
      <c r="J18" s="79">
        <f t="shared" si="0"/>
        <v>265600</v>
      </c>
      <c r="K18" s="79">
        <f t="shared" si="0"/>
        <v>85760</v>
      </c>
      <c r="L18" s="79">
        <f t="shared" si="0"/>
        <v>265600</v>
      </c>
      <c r="M18" s="79">
        <f t="shared" si="0"/>
        <v>0</v>
      </c>
      <c r="N18" s="79">
        <f t="shared" si="0"/>
        <v>265600</v>
      </c>
      <c r="O18" s="79">
        <f t="shared" si="0"/>
        <v>69139</v>
      </c>
      <c r="P18" s="79">
        <f t="shared" si="0"/>
        <v>0</v>
      </c>
      <c r="Q18" s="79">
        <f t="shared" si="0"/>
        <v>60050</v>
      </c>
      <c r="R18" s="79">
        <f t="shared" si="0"/>
        <v>9089</v>
      </c>
      <c r="S18" s="7"/>
      <c r="T18" s="92">
        <f>SUM(T15:T17)</f>
        <v>0</v>
      </c>
      <c r="U18" s="79">
        <f>SUM(U15:U17)</f>
        <v>205550</v>
      </c>
      <c r="V18" s="79">
        <f>SUM(V15:V17)</f>
        <v>76671</v>
      </c>
      <c r="W18" s="14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9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90" t="s">
        <v>54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12.75">
      <c r="A21" s="190" t="s">
        <v>55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2:46" ht="12.75">
      <c r="B22" s="45"/>
      <c r="C22" s="4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23" s="1" customFormat="1" ht="12.75">
      <c r="A23" s="50"/>
      <c r="B23" s="50"/>
      <c r="C23" s="50"/>
      <c r="D23" s="50"/>
      <c r="E23" s="50"/>
      <c r="F23" s="50"/>
      <c r="G23" s="50"/>
      <c r="H23" s="51"/>
      <c r="I23" s="51"/>
      <c r="J23" s="51"/>
      <c r="K23" s="51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2:23" s="1" customFormat="1" ht="12.75">
      <c r="B24" s="16"/>
      <c r="C24" s="16"/>
      <c r="D24" s="16"/>
      <c r="E24" s="16"/>
      <c r="F24" s="16" t="s">
        <v>167</v>
      </c>
      <c r="G24" s="16"/>
      <c r="H24" s="24"/>
      <c r="I24" s="24"/>
      <c r="J24" s="24"/>
      <c r="K24" s="24"/>
      <c r="N24" s="9"/>
      <c r="Q24" s="16"/>
      <c r="R24" s="16"/>
      <c r="S24" s="16"/>
      <c r="T24" s="16" t="s">
        <v>130</v>
      </c>
      <c r="U24" s="16"/>
      <c r="V24" s="16"/>
      <c r="W24" s="16"/>
    </row>
    <row r="25" spans="17:22" s="1" customFormat="1" ht="12.75">
      <c r="Q25" s="4" t="s">
        <v>101</v>
      </c>
      <c r="R25" s="4"/>
      <c r="S25" s="4"/>
      <c r="T25" s="82" t="s">
        <v>102</v>
      </c>
      <c r="U25" s="4"/>
      <c r="V25" s="4"/>
    </row>
    <row r="26" spans="12:22" s="1" customFormat="1" ht="12.75">
      <c r="L26" s="50"/>
      <c r="M26" s="50"/>
      <c r="N26" s="50"/>
      <c r="O26" s="50"/>
      <c r="P26" s="50"/>
      <c r="Q26" s="50"/>
      <c r="R26" s="50"/>
      <c r="S26" s="50"/>
      <c r="T26" s="51"/>
      <c r="U26" s="4"/>
      <c r="V26" s="4"/>
    </row>
    <row r="27" spans="15:22" s="1" customFormat="1" ht="12.75">
      <c r="O27" s="16"/>
      <c r="P27" s="16"/>
      <c r="Q27" s="16"/>
      <c r="R27" s="16"/>
      <c r="S27" s="16"/>
      <c r="T27" s="9" t="s">
        <v>104</v>
      </c>
      <c r="U27" s="4"/>
      <c r="V27" s="4"/>
    </row>
    <row r="28" spans="7:22" s="1" customFormat="1" ht="12.75">
      <c r="G28" s="4"/>
      <c r="K28" s="4"/>
      <c r="L28" s="4"/>
      <c r="M28" s="4"/>
      <c r="N28" s="4"/>
      <c r="O28" s="4"/>
      <c r="P28" s="4"/>
      <c r="Q28" s="4"/>
      <c r="S28" s="4"/>
      <c r="T28" s="4"/>
      <c r="U28" s="4"/>
      <c r="V28" s="4"/>
    </row>
    <row r="29" spans="1:14" s="50" customFormat="1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s="50" customFormat="1" ht="12.75" customHeight="1">
      <c r="A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7" s="1" customFormat="1" ht="12.75">
      <c r="A31" s="1" t="s">
        <v>106</v>
      </c>
      <c r="B31" s="52" t="s">
        <v>131</v>
      </c>
      <c r="C31" s="53"/>
      <c r="E31" s="118"/>
      <c r="F31" s="118"/>
      <c r="G31" s="118" t="s">
        <v>129</v>
      </c>
    </row>
    <row r="32" spans="2:6" s="1" customFormat="1" ht="20.25">
      <c r="B32" s="83" t="s">
        <v>103</v>
      </c>
      <c r="C32" s="53"/>
      <c r="D32" s="82" t="s">
        <v>110</v>
      </c>
      <c r="F32" s="82" t="s">
        <v>111</v>
      </c>
    </row>
    <row r="33" spans="2:3" s="1" customFormat="1" ht="12.75">
      <c r="B33" s="23" t="s">
        <v>134</v>
      </c>
      <c r="C33" s="53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</sheetData>
  <sheetProtection/>
  <mergeCells count="31">
    <mergeCell ref="A11:A13"/>
    <mergeCell ref="A20:W20"/>
    <mergeCell ref="D12:D13"/>
    <mergeCell ref="C11:C13"/>
    <mergeCell ref="W15:W17"/>
    <mergeCell ref="A15:A17"/>
    <mergeCell ref="O11:R11"/>
    <mergeCell ref="H11:K11"/>
    <mergeCell ref="I12:K12"/>
    <mergeCell ref="M12:N12"/>
    <mergeCell ref="A21:W21"/>
    <mergeCell ref="O12:O13"/>
    <mergeCell ref="P12:R12"/>
    <mergeCell ref="T12:T13"/>
    <mergeCell ref="U12:U13"/>
    <mergeCell ref="B7:W7"/>
    <mergeCell ref="D11:G11"/>
    <mergeCell ref="W11:W13"/>
    <mergeCell ref="T11:V11"/>
    <mergeCell ref="E12:G12"/>
    <mergeCell ref="V1:W1"/>
    <mergeCell ref="A3:W3"/>
    <mergeCell ref="A4:W4"/>
    <mergeCell ref="A5:W5"/>
    <mergeCell ref="A6:W6"/>
    <mergeCell ref="B11:B13"/>
    <mergeCell ref="S11:S13"/>
    <mergeCell ref="V12:V13"/>
    <mergeCell ref="L12:L13"/>
    <mergeCell ref="H12:H13"/>
    <mergeCell ref="L11:N11"/>
  </mergeCells>
  <printOptions/>
  <pageMargins left="0.25" right="0.29" top="0.22" bottom="0.16" header="0.3" footer="0.3"/>
  <pageSetup fitToHeight="1" fitToWidth="1" horizontalDpi="600" verticalDpi="6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38"/>
  <sheetViews>
    <sheetView zoomScalePageLayoutView="0" workbookViewId="0" topLeftCell="A8">
      <selection activeCell="A1" sqref="A1:W31"/>
    </sheetView>
  </sheetViews>
  <sheetFormatPr defaultColWidth="9.140625" defaultRowHeight="15"/>
  <cols>
    <col min="1" max="1" width="13.7109375" style="2" customWidth="1"/>
    <col min="2" max="2" width="26.57421875" style="2" customWidth="1"/>
    <col min="3" max="3" width="10.7109375" style="2" customWidth="1"/>
    <col min="4" max="4" width="10.421875" style="2" customWidth="1"/>
    <col min="5" max="5" width="7.00390625" style="2" customWidth="1"/>
    <col min="6" max="6" width="10.7109375" style="2" customWidth="1"/>
    <col min="7" max="7" width="10.8515625" style="2" customWidth="1"/>
    <col min="8" max="8" width="11.00390625" style="2" customWidth="1"/>
    <col min="9" max="9" width="7.140625" style="2" customWidth="1"/>
    <col min="10" max="10" width="11.421875" style="2" customWidth="1"/>
    <col min="11" max="11" width="11.28125" style="2" customWidth="1"/>
    <col min="12" max="12" width="10.7109375" style="2" customWidth="1"/>
    <col min="13" max="13" width="7.00390625" style="2" customWidth="1"/>
    <col min="14" max="14" width="11.00390625" style="2" customWidth="1"/>
    <col min="15" max="15" width="10.7109375" style="2" customWidth="1"/>
    <col min="16" max="16" width="7.421875" style="2" customWidth="1"/>
    <col min="17" max="17" width="10.7109375" style="2" customWidth="1"/>
    <col min="18" max="18" width="10.57421875" style="2" customWidth="1"/>
    <col min="19" max="19" width="12.28125" style="2" customWidth="1"/>
    <col min="20" max="20" width="7.00390625" style="2" customWidth="1"/>
    <col min="21" max="21" width="10.57421875" style="2" customWidth="1"/>
    <col min="22" max="22" width="11.140625" style="2" customWidth="1"/>
    <col min="23" max="23" width="13.28125" style="2" customWidth="1"/>
    <col min="24" max="16384" width="9.140625" style="2" customWidth="1"/>
  </cols>
  <sheetData>
    <row r="1" spans="1:23" ht="6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6" t="s">
        <v>92</v>
      </c>
      <c r="V1" s="166"/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8" t="s">
        <v>67</v>
      </c>
      <c r="W2" s="21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32.25" customHeight="1">
      <c r="A4" s="219" t="s">
        <v>171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180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51">
      <c r="A7" s="36" t="s">
        <v>8</v>
      </c>
      <c r="B7" s="215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90" customHeight="1">
      <c r="A11" s="187" t="s">
        <v>42</v>
      </c>
      <c r="B11" s="187" t="s">
        <v>91</v>
      </c>
      <c r="C11" s="187" t="s">
        <v>43</v>
      </c>
      <c r="D11" s="187" t="s">
        <v>152</v>
      </c>
      <c r="E11" s="187"/>
      <c r="F11" s="187"/>
      <c r="G11" s="187"/>
      <c r="H11" s="187" t="s">
        <v>153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51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54.75" customHeight="1">
      <c r="A15" s="158" t="s">
        <v>95</v>
      </c>
      <c r="B15" s="142" t="s">
        <v>169</v>
      </c>
      <c r="C15" s="120">
        <v>1</v>
      </c>
      <c r="D15" s="119">
        <f>SUM(E15:G15)</f>
        <v>1002500</v>
      </c>
      <c r="E15" s="119">
        <v>0</v>
      </c>
      <c r="F15" s="119">
        <v>802000</v>
      </c>
      <c r="G15" s="119">
        <v>200500</v>
      </c>
      <c r="H15" s="119">
        <f>SUM(I15:K15)</f>
        <v>1002500</v>
      </c>
      <c r="I15" s="119">
        <v>0</v>
      </c>
      <c r="J15" s="119">
        <v>802000</v>
      </c>
      <c r="K15" s="119">
        <v>200500</v>
      </c>
      <c r="L15" s="119">
        <f>SUM(M15:N15)</f>
        <v>802000</v>
      </c>
      <c r="M15" s="119">
        <v>0</v>
      </c>
      <c r="N15" s="119">
        <v>802000</v>
      </c>
      <c r="O15" s="119">
        <f>SUM(P15:R15)</f>
        <v>1002500</v>
      </c>
      <c r="P15" s="119">
        <v>0</v>
      </c>
      <c r="Q15" s="119">
        <v>802000</v>
      </c>
      <c r="R15" s="119">
        <v>200500</v>
      </c>
      <c r="S15" s="120">
        <v>1</v>
      </c>
      <c r="T15" s="119">
        <f>I15-P15</f>
        <v>0</v>
      </c>
      <c r="U15" s="119">
        <f>N15-Q15</f>
        <v>0</v>
      </c>
      <c r="V15" s="119">
        <f>K15-R15</f>
        <v>0</v>
      </c>
      <c r="W15" s="152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72" customHeight="1">
      <c r="A16" s="159"/>
      <c r="B16" s="15" t="s">
        <v>170</v>
      </c>
      <c r="C16" s="120">
        <v>2</v>
      </c>
      <c r="D16" s="119">
        <f>SUM(E16:G16)</f>
        <v>220000</v>
      </c>
      <c r="E16" s="119">
        <v>0</v>
      </c>
      <c r="F16" s="119">
        <v>200000</v>
      </c>
      <c r="G16" s="119">
        <v>20000</v>
      </c>
      <c r="H16" s="119">
        <f>SUM(I16:K16)</f>
        <v>220000</v>
      </c>
      <c r="I16" s="119">
        <v>0</v>
      </c>
      <c r="J16" s="119">
        <v>200000</v>
      </c>
      <c r="K16" s="119">
        <v>20000</v>
      </c>
      <c r="L16" s="119">
        <f>SUM(M16:N16)</f>
        <v>200000</v>
      </c>
      <c r="M16" s="119">
        <v>0</v>
      </c>
      <c r="N16" s="119">
        <v>200000</v>
      </c>
      <c r="O16" s="119">
        <f>SUM(P16:R16)</f>
        <v>220000</v>
      </c>
      <c r="P16" s="119">
        <v>0</v>
      </c>
      <c r="Q16" s="119">
        <v>200000</v>
      </c>
      <c r="R16" s="119">
        <v>20000</v>
      </c>
      <c r="S16" s="120">
        <v>2</v>
      </c>
      <c r="T16" s="119">
        <f>I16-P16</f>
        <v>0</v>
      </c>
      <c r="U16" s="119">
        <f>N16-Q16</f>
        <v>0</v>
      </c>
      <c r="V16" s="119">
        <f>K16-R16</f>
        <v>0</v>
      </c>
      <c r="W16" s="15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13" t="s">
        <v>12</v>
      </c>
      <c r="B17" s="14"/>
      <c r="C17" s="14"/>
      <c r="D17" s="79">
        <f>SUM(D15:D16)</f>
        <v>1222500</v>
      </c>
      <c r="E17" s="79">
        <f aca="true" t="shared" si="0" ref="E17:V17">SUM(E15:E16)</f>
        <v>0</v>
      </c>
      <c r="F17" s="79">
        <f t="shared" si="0"/>
        <v>1002000</v>
      </c>
      <c r="G17" s="79">
        <f t="shared" si="0"/>
        <v>220500</v>
      </c>
      <c r="H17" s="79">
        <f t="shared" si="0"/>
        <v>1222500</v>
      </c>
      <c r="I17" s="79">
        <f t="shared" si="0"/>
        <v>0</v>
      </c>
      <c r="J17" s="79">
        <f t="shared" si="0"/>
        <v>1002000</v>
      </c>
      <c r="K17" s="79">
        <f t="shared" si="0"/>
        <v>220500</v>
      </c>
      <c r="L17" s="79">
        <f t="shared" si="0"/>
        <v>1002000</v>
      </c>
      <c r="M17" s="79">
        <f t="shared" si="0"/>
        <v>0</v>
      </c>
      <c r="N17" s="79">
        <f t="shared" si="0"/>
        <v>1002000</v>
      </c>
      <c r="O17" s="79">
        <f t="shared" si="0"/>
        <v>1222500</v>
      </c>
      <c r="P17" s="79">
        <f t="shared" si="0"/>
        <v>0</v>
      </c>
      <c r="Q17" s="79">
        <f t="shared" si="0"/>
        <v>1002000</v>
      </c>
      <c r="R17" s="79">
        <f t="shared" si="0"/>
        <v>220500</v>
      </c>
      <c r="S17" s="80"/>
      <c r="T17" s="79">
        <f t="shared" si="0"/>
        <v>0</v>
      </c>
      <c r="U17" s="79">
        <f t="shared" si="0"/>
        <v>0</v>
      </c>
      <c r="V17" s="79">
        <f t="shared" si="0"/>
        <v>0</v>
      </c>
      <c r="W17" s="8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ht="12.75">
      <c r="A18" s="9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90" t="s">
        <v>54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90" t="s">
        <v>55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23" s="1" customFormat="1" ht="12.75">
      <c r="A21" s="50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2:23" s="1" customFormat="1" ht="12.75">
      <c r="B22" s="16"/>
      <c r="C22" s="16"/>
      <c r="D22" s="16"/>
      <c r="E22" s="16"/>
      <c r="F22" s="16" t="s">
        <v>167</v>
      </c>
      <c r="G22" s="16"/>
      <c r="H22" s="24"/>
      <c r="I22" s="24"/>
      <c r="J22" s="24"/>
      <c r="K22" s="24"/>
      <c r="N22" s="9"/>
      <c r="Q22" s="16"/>
      <c r="R22" s="16"/>
      <c r="S22" s="16"/>
      <c r="T22" s="16" t="s">
        <v>130</v>
      </c>
      <c r="U22" s="16"/>
      <c r="V22" s="16"/>
      <c r="W22" s="16"/>
    </row>
    <row r="23" spans="17:22" s="1" customFormat="1" ht="12.75">
      <c r="Q23" s="4" t="s">
        <v>101</v>
      </c>
      <c r="R23" s="4"/>
      <c r="S23" s="4"/>
      <c r="T23" s="82" t="s">
        <v>102</v>
      </c>
      <c r="U23" s="4"/>
      <c r="V23" s="4"/>
    </row>
    <row r="24" spans="12:22" s="1" customFormat="1" ht="12.75">
      <c r="L24" s="50"/>
      <c r="M24" s="50"/>
      <c r="N24" s="50"/>
      <c r="O24" s="50"/>
      <c r="P24" s="50"/>
      <c r="Q24" s="50"/>
      <c r="R24" s="50"/>
      <c r="S24" s="50"/>
      <c r="T24" s="51"/>
      <c r="U24" s="4"/>
      <c r="V24" s="4"/>
    </row>
    <row r="25" spans="15:22" s="1" customFormat="1" ht="12.75">
      <c r="O25" s="16"/>
      <c r="P25" s="16"/>
      <c r="Q25" s="16"/>
      <c r="R25" s="16"/>
      <c r="S25" s="16"/>
      <c r="T25" s="9" t="s">
        <v>104</v>
      </c>
      <c r="U25" s="4"/>
      <c r="V25" s="4"/>
    </row>
    <row r="26" spans="7:22" s="1" customFormat="1" ht="12.75">
      <c r="G26" s="4"/>
      <c r="K26" s="4"/>
      <c r="L26" s="4"/>
      <c r="M26" s="4"/>
      <c r="N26" s="4"/>
      <c r="O26" s="4"/>
      <c r="P26" s="4"/>
      <c r="Q26" s="4"/>
      <c r="S26" s="4"/>
      <c r="T26" s="4"/>
      <c r="U26" s="4"/>
      <c r="V26" s="4"/>
    </row>
    <row r="27" spans="1:14" s="50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50" customFormat="1" ht="12.75" customHeight="1">
      <c r="A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7" s="1" customFormat="1" ht="12.75">
      <c r="A29" s="1" t="s">
        <v>106</v>
      </c>
      <c r="B29" s="52" t="s">
        <v>131</v>
      </c>
      <c r="C29" s="53"/>
      <c r="E29" s="220" t="s">
        <v>130</v>
      </c>
      <c r="F29" s="220"/>
      <c r="G29" s="220"/>
    </row>
    <row r="30" spans="2:6" s="1" customFormat="1" ht="20.25">
      <c r="B30" s="83" t="s">
        <v>103</v>
      </c>
      <c r="C30" s="53"/>
      <c r="D30" s="82" t="s">
        <v>110</v>
      </c>
      <c r="F30" s="82" t="s">
        <v>111</v>
      </c>
    </row>
    <row r="31" spans="2:3" s="1" customFormat="1" ht="12.75">
      <c r="B31" s="23" t="s">
        <v>134</v>
      </c>
      <c r="C31" s="53"/>
    </row>
    <row r="32" spans="2:46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</row>
    <row r="33" spans="2:46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</row>
    <row r="34" spans="2:46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2:46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6" spans="2:46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</sheetData>
  <sheetProtection/>
  <mergeCells count="32">
    <mergeCell ref="E29:G29"/>
    <mergeCell ref="A20:W20"/>
    <mergeCell ref="O12:O13"/>
    <mergeCell ref="P12:R12"/>
    <mergeCell ref="T12:T13"/>
    <mergeCell ref="A15:A16"/>
    <mergeCell ref="H12:H13"/>
    <mergeCell ref="A5:W5"/>
    <mergeCell ref="A19:W19"/>
    <mergeCell ref="W11:W13"/>
    <mergeCell ref="S11:S13"/>
    <mergeCell ref="V12:V13"/>
    <mergeCell ref="D11:G11"/>
    <mergeCell ref="T11:V11"/>
    <mergeCell ref="A6:W6"/>
    <mergeCell ref="L11:N11"/>
    <mergeCell ref="A11:A13"/>
    <mergeCell ref="U1:W1"/>
    <mergeCell ref="V2:W2"/>
    <mergeCell ref="A3:W3"/>
    <mergeCell ref="A4:W4"/>
    <mergeCell ref="L12:L13"/>
    <mergeCell ref="B11:B13"/>
    <mergeCell ref="C11:C13"/>
    <mergeCell ref="D12:D13"/>
    <mergeCell ref="O11:R11"/>
    <mergeCell ref="E12:G12"/>
    <mergeCell ref="B7:W7"/>
    <mergeCell ref="I12:K12"/>
    <mergeCell ref="U12:U13"/>
    <mergeCell ref="H11:K11"/>
    <mergeCell ref="M12:N12"/>
  </mergeCells>
  <printOptions/>
  <pageMargins left="0.2362204724409449" right="0.2755905511811024" top="0.7480314960629921" bottom="0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74"/>
  <sheetViews>
    <sheetView zoomScalePageLayoutView="0" workbookViewId="0" topLeftCell="A15">
      <selection activeCell="A1" sqref="A1:W36"/>
    </sheetView>
  </sheetViews>
  <sheetFormatPr defaultColWidth="9.140625" defaultRowHeight="15"/>
  <cols>
    <col min="1" max="1" width="13.57421875" style="2" customWidth="1"/>
    <col min="2" max="2" width="26.57421875" style="2" customWidth="1"/>
    <col min="3" max="3" width="11.00390625" style="2" customWidth="1"/>
    <col min="4" max="4" width="12.00390625" style="2" customWidth="1"/>
    <col min="5" max="5" width="9.140625" style="2" customWidth="1"/>
    <col min="6" max="6" width="10.8515625" style="2" customWidth="1"/>
    <col min="7" max="7" width="10.28125" style="2" customWidth="1"/>
    <col min="8" max="8" width="12.8515625" style="2" customWidth="1"/>
    <col min="9" max="9" width="9.140625" style="2" customWidth="1"/>
    <col min="10" max="10" width="11.28125" style="2" customWidth="1"/>
    <col min="11" max="11" width="11.57421875" style="2" customWidth="1"/>
    <col min="12" max="12" width="10.421875" style="2" customWidth="1"/>
    <col min="13" max="13" width="10.00390625" style="2" bestFit="1" customWidth="1"/>
    <col min="14" max="14" width="10.7109375" style="2" customWidth="1"/>
    <col min="15" max="15" width="11.421875" style="2" customWidth="1"/>
    <col min="16" max="16" width="8.28125" style="2" customWidth="1"/>
    <col min="17" max="17" width="10.57421875" style="2" customWidth="1"/>
    <col min="18" max="18" width="11.00390625" style="2" customWidth="1"/>
    <col min="19" max="19" width="12.8515625" style="2" customWidth="1"/>
    <col min="20" max="20" width="9.140625" style="2" customWidth="1"/>
    <col min="21" max="21" width="10.421875" style="2" customWidth="1"/>
    <col min="22" max="22" width="11.28125" style="2" customWidth="1"/>
    <col min="23" max="23" width="13.28125" style="2" customWidth="1"/>
    <col min="24" max="16384" width="9.140625" style="2" customWidth="1"/>
  </cols>
  <sheetData>
    <row r="1" spans="1:23" ht="6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166" t="s">
        <v>92</v>
      </c>
      <c r="V1" s="166"/>
      <c r="W1" s="166"/>
    </row>
    <row r="2" spans="1:46" ht="1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5"/>
      <c r="S2" s="35"/>
      <c r="T2" s="35"/>
      <c r="U2" s="46"/>
      <c r="V2" s="218" t="s">
        <v>67</v>
      </c>
      <c r="W2" s="21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ht="13.5" thickBo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36" customHeight="1">
      <c r="A4" s="219" t="s">
        <v>174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12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3" s="43" customFormat="1" ht="14.25">
      <c r="A6" s="179" t="s">
        <v>180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3" customFormat="1" ht="51">
      <c r="A7" s="36" t="s">
        <v>8</v>
      </c>
      <c r="B7" s="215" t="s">
        <v>96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s="43" customFormat="1" ht="26.25">
      <c r="A8" s="37" t="s">
        <v>1</v>
      </c>
      <c r="B8" s="30" t="s">
        <v>9</v>
      </c>
      <c r="C8" s="30"/>
      <c r="D8" s="17"/>
      <c r="E8" s="17"/>
      <c r="F8" s="31"/>
      <c r="G8" s="31"/>
      <c r="H8" s="17"/>
      <c r="I8" s="17"/>
      <c r="J8" s="31"/>
      <c r="K8" s="31"/>
      <c r="L8" s="31"/>
      <c r="M8" s="31"/>
      <c r="N8" s="12"/>
      <c r="O8" s="54"/>
      <c r="P8" s="54"/>
      <c r="Q8" s="54"/>
      <c r="R8" s="54"/>
      <c r="S8" s="54"/>
      <c r="T8" s="54"/>
      <c r="U8" s="54"/>
      <c r="V8" s="54"/>
      <c r="W8" s="54"/>
    </row>
    <row r="9" spans="1:23" s="43" customFormat="1" ht="26.25">
      <c r="A9" s="37" t="s">
        <v>2</v>
      </c>
      <c r="B9" s="31" t="s">
        <v>107</v>
      </c>
      <c r="C9" s="31"/>
      <c r="D9" s="17"/>
      <c r="E9" s="17"/>
      <c r="F9" s="31"/>
      <c r="G9" s="31"/>
      <c r="H9" s="17"/>
      <c r="I9" s="17"/>
      <c r="J9" s="31"/>
      <c r="K9" s="31"/>
      <c r="L9" s="32"/>
      <c r="M9" s="32"/>
      <c r="N9" s="12"/>
      <c r="O9" s="54"/>
      <c r="P9" s="54"/>
      <c r="Q9" s="54"/>
      <c r="R9" s="54"/>
      <c r="S9" s="54"/>
      <c r="T9" s="54"/>
      <c r="U9" s="54"/>
      <c r="V9" s="54"/>
      <c r="W9" s="54"/>
    </row>
    <row r="10" spans="1:4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90" customHeight="1">
      <c r="A11" s="187" t="s">
        <v>42</v>
      </c>
      <c r="B11" s="187" t="s">
        <v>91</v>
      </c>
      <c r="C11" s="187" t="s">
        <v>43</v>
      </c>
      <c r="D11" s="187" t="s">
        <v>152</v>
      </c>
      <c r="E11" s="187"/>
      <c r="F11" s="187"/>
      <c r="G11" s="187"/>
      <c r="H11" s="187" t="s">
        <v>153</v>
      </c>
      <c r="I11" s="187"/>
      <c r="J11" s="187"/>
      <c r="K11" s="187"/>
      <c r="L11" s="187" t="s">
        <v>46</v>
      </c>
      <c r="M11" s="187"/>
      <c r="N11" s="187"/>
      <c r="O11" s="187" t="s">
        <v>47</v>
      </c>
      <c r="P11" s="187"/>
      <c r="Q11" s="187"/>
      <c r="R11" s="187"/>
      <c r="S11" s="158" t="s">
        <v>90</v>
      </c>
      <c r="T11" s="172" t="s">
        <v>3</v>
      </c>
      <c r="U11" s="173"/>
      <c r="V11" s="188"/>
      <c r="W11" s="158" t="s">
        <v>48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44.25" customHeight="1">
      <c r="A12" s="187"/>
      <c r="B12" s="187"/>
      <c r="C12" s="187"/>
      <c r="D12" s="187" t="s">
        <v>49</v>
      </c>
      <c r="E12" s="172" t="s">
        <v>19</v>
      </c>
      <c r="F12" s="173"/>
      <c r="G12" s="188"/>
      <c r="H12" s="187" t="s">
        <v>49</v>
      </c>
      <c r="I12" s="172" t="s">
        <v>19</v>
      </c>
      <c r="J12" s="173"/>
      <c r="K12" s="188"/>
      <c r="L12" s="187" t="s">
        <v>50</v>
      </c>
      <c r="M12" s="172" t="s">
        <v>19</v>
      </c>
      <c r="N12" s="173"/>
      <c r="O12" s="187" t="s">
        <v>50</v>
      </c>
      <c r="P12" s="172" t="s">
        <v>19</v>
      </c>
      <c r="Q12" s="173"/>
      <c r="R12" s="188"/>
      <c r="S12" s="189"/>
      <c r="T12" s="158" t="s">
        <v>51</v>
      </c>
      <c r="U12" s="187" t="s">
        <v>52</v>
      </c>
      <c r="V12" s="187" t="s">
        <v>53</v>
      </c>
      <c r="W12" s="189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38.25">
      <c r="A13" s="187"/>
      <c r="B13" s="187"/>
      <c r="C13" s="187"/>
      <c r="D13" s="187"/>
      <c r="E13" s="7" t="s">
        <v>51</v>
      </c>
      <c r="F13" s="7" t="s">
        <v>52</v>
      </c>
      <c r="G13" s="7" t="s">
        <v>53</v>
      </c>
      <c r="H13" s="187"/>
      <c r="I13" s="7" t="s">
        <v>51</v>
      </c>
      <c r="J13" s="7" t="s">
        <v>52</v>
      </c>
      <c r="K13" s="7" t="s">
        <v>53</v>
      </c>
      <c r="L13" s="187"/>
      <c r="M13" s="7" t="s">
        <v>51</v>
      </c>
      <c r="N13" s="7" t="s">
        <v>52</v>
      </c>
      <c r="O13" s="187"/>
      <c r="P13" s="7" t="s">
        <v>51</v>
      </c>
      <c r="Q13" s="7" t="s">
        <v>52</v>
      </c>
      <c r="R13" s="7" t="s">
        <v>53</v>
      </c>
      <c r="S13" s="159"/>
      <c r="T13" s="159"/>
      <c r="U13" s="187"/>
      <c r="V13" s="187"/>
      <c r="W13" s="159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7" t="s">
        <v>4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4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72.75" customHeight="1">
      <c r="A15" s="158" t="s">
        <v>95</v>
      </c>
      <c r="B15" s="15" t="s">
        <v>124</v>
      </c>
      <c r="C15" s="7">
        <v>2</v>
      </c>
      <c r="D15" s="79">
        <f aca="true" t="shared" si="0" ref="D15:D21">SUM(E15:G15)</f>
        <v>3564000</v>
      </c>
      <c r="E15" s="79">
        <v>0</v>
      </c>
      <c r="F15" s="79">
        <v>3240000</v>
      </c>
      <c r="G15" s="79">
        <v>324000</v>
      </c>
      <c r="H15" s="79">
        <f aca="true" t="shared" si="1" ref="H15:H21">SUM(I15:K15)</f>
        <v>3564000</v>
      </c>
      <c r="I15" s="79">
        <v>0</v>
      </c>
      <c r="J15" s="79">
        <v>3240000</v>
      </c>
      <c r="K15" s="79">
        <v>324000</v>
      </c>
      <c r="L15" s="79">
        <f aca="true" t="shared" si="2" ref="L15:L21">SUM(M15:N15)</f>
        <v>3240000</v>
      </c>
      <c r="M15" s="79">
        <v>0</v>
      </c>
      <c r="N15" s="79">
        <v>3240000</v>
      </c>
      <c r="O15" s="79">
        <f aca="true" t="shared" si="3" ref="O15:O21">SUM(P15:R15)</f>
        <v>3564000</v>
      </c>
      <c r="P15" s="79">
        <v>0</v>
      </c>
      <c r="Q15" s="79">
        <v>3240000</v>
      </c>
      <c r="R15" s="79">
        <v>324000</v>
      </c>
      <c r="S15" s="7">
        <v>2</v>
      </c>
      <c r="T15" s="79">
        <f aca="true" t="shared" si="4" ref="T15:T21">I15-P15</f>
        <v>0</v>
      </c>
      <c r="U15" s="79">
        <f aca="true" t="shared" si="5" ref="U15:U21">N15-Q15</f>
        <v>0</v>
      </c>
      <c r="V15" s="79">
        <v>0</v>
      </c>
      <c r="W15" s="168" t="s">
        <v>182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s="154" customFormat="1" ht="57" customHeight="1">
      <c r="A16" s="189"/>
      <c r="B16" s="142" t="s">
        <v>146</v>
      </c>
      <c r="C16" s="120">
        <v>9</v>
      </c>
      <c r="D16" s="119">
        <f t="shared" si="0"/>
        <v>5951250</v>
      </c>
      <c r="E16" s="119">
        <v>0</v>
      </c>
      <c r="F16" s="119">
        <v>4761000</v>
      </c>
      <c r="G16" s="119">
        <v>1190250</v>
      </c>
      <c r="H16" s="119">
        <f t="shared" si="1"/>
        <v>5951250</v>
      </c>
      <c r="I16" s="119">
        <v>0</v>
      </c>
      <c r="J16" s="119">
        <v>4761000</v>
      </c>
      <c r="K16" s="119">
        <v>1190250</v>
      </c>
      <c r="L16" s="119">
        <f t="shared" si="2"/>
        <v>4761000</v>
      </c>
      <c r="M16" s="119">
        <v>0</v>
      </c>
      <c r="N16" s="119">
        <v>4761000</v>
      </c>
      <c r="O16" s="119">
        <f t="shared" si="3"/>
        <v>5951250</v>
      </c>
      <c r="P16" s="119">
        <v>0</v>
      </c>
      <c r="Q16" s="119">
        <v>4761000</v>
      </c>
      <c r="R16" s="119">
        <v>1190250</v>
      </c>
      <c r="S16" s="120">
        <v>9</v>
      </c>
      <c r="T16" s="119">
        <f t="shared" si="4"/>
        <v>0</v>
      </c>
      <c r="U16" s="119">
        <f t="shared" si="5"/>
        <v>0</v>
      </c>
      <c r="V16" s="119">
        <f aca="true" t="shared" si="6" ref="V16:V21">K16-R16</f>
        <v>0</v>
      </c>
      <c r="W16" s="217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</row>
    <row r="17" spans="1:46" s="154" customFormat="1" ht="147" customHeight="1">
      <c r="A17" s="189"/>
      <c r="B17" s="142" t="s">
        <v>175</v>
      </c>
      <c r="C17" s="120">
        <v>5</v>
      </c>
      <c r="D17" s="119">
        <f t="shared" si="0"/>
        <v>440000</v>
      </c>
      <c r="E17" s="119">
        <v>0</v>
      </c>
      <c r="F17" s="119">
        <v>400000</v>
      </c>
      <c r="G17" s="119">
        <v>40000</v>
      </c>
      <c r="H17" s="119">
        <f t="shared" si="1"/>
        <v>440000</v>
      </c>
      <c r="I17" s="119">
        <v>0</v>
      </c>
      <c r="J17" s="119">
        <v>400000</v>
      </c>
      <c r="K17" s="119">
        <v>40000</v>
      </c>
      <c r="L17" s="119">
        <f t="shared" si="2"/>
        <v>400000</v>
      </c>
      <c r="M17" s="119">
        <v>0</v>
      </c>
      <c r="N17" s="119">
        <v>400000</v>
      </c>
      <c r="O17" s="119">
        <f t="shared" si="3"/>
        <v>440000</v>
      </c>
      <c r="P17" s="119">
        <v>0</v>
      </c>
      <c r="Q17" s="119">
        <v>400000</v>
      </c>
      <c r="R17" s="119">
        <v>40000</v>
      </c>
      <c r="S17" s="120">
        <v>5</v>
      </c>
      <c r="T17" s="119">
        <f t="shared" si="4"/>
        <v>0</v>
      </c>
      <c r="U17" s="119">
        <f t="shared" si="5"/>
        <v>0</v>
      </c>
      <c r="V17" s="119">
        <f t="shared" si="6"/>
        <v>0</v>
      </c>
      <c r="W17" s="217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</row>
    <row r="18" spans="1:46" s="154" customFormat="1" ht="125.25" customHeight="1">
      <c r="A18" s="189"/>
      <c r="B18" s="142" t="s">
        <v>176</v>
      </c>
      <c r="C18" s="120">
        <v>3</v>
      </c>
      <c r="D18" s="119">
        <f t="shared" si="0"/>
        <v>275000</v>
      </c>
      <c r="E18" s="119">
        <v>0</v>
      </c>
      <c r="F18" s="119">
        <v>250000</v>
      </c>
      <c r="G18" s="119">
        <v>25000</v>
      </c>
      <c r="H18" s="119">
        <f t="shared" si="1"/>
        <v>275000</v>
      </c>
      <c r="I18" s="119">
        <v>0</v>
      </c>
      <c r="J18" s="119">
        <v>250000</v>
      </c>
      <c r="K18" s="119">
        <v>25000</v>
      </c>
      <c r="L18" s="119">
        <f t="shared" si="2"/>
        <v>250000</v>
      </c>
      <c r="M18" s="119">
        <v>0</v>
      </c>
      <c r="N18" s="119">
        <v>250000</v>
      </c>
      <c r="O18" s="119">
        <f t="shared" si="3"/>
        <v>275000</v>
      </c>
      <c r="P18" s="119">
        <v>0</v>
      </c>
      <c r="Q18" s="119">
        <v>250000</v>
      </c>
      <c r="R18" s="119">
        <v>25000</v>
      </c>
      <c r="S18" s="120">
        <v>3</v>
      </c>
      <c r="T18" s="119">
        <f t="shared" si="4"/>
        <v>0</v>
      </c>
      <c r="U18" s="119">
        <f t="shared" si="5"/>
        <v>0</v>
      </c>
      <c r="V18" s="119">
        <f t="shared" si="6"/>
        <v>0</v>
      </c>
      <c r="W18" s="217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</row>
    <row r="19" spans="1:46" ht="78" customHeight="1">
      <c r="A19" s="189"/>
      <c r="B19" s="14" t="s">
        <v>177</v>
      </c>
      <c r="C19" s="7">
        <v>11</v>
      </c>
      <c r="D19" s="119">
        <f t="shared" si="0"/>
        <v>224620</v>
      </c>
      <c r="E19" s="119">
        <v>0</v>
      </c>
      <c r="F19" s="119">
        <v>204200</v>
      </c>
      <c r="G19" s="119">
        <v>20420</v>
      </c>
      <c r="H19" s="119">
        <f t="shared" si="1"/>
        <v>224620</v>
      </c>
      <c r="I19" s="119">
        <v>0</v>
      </c>
      <c r="J19" s="119">
        <v>204200</v>
      </c>
      <c r="K19" s="119">
        <v>20420</v>
      </c>
      <c r="L19" s="119">
        <f t="shared" si="2"/>
        <v>204200</v>
      </c>
      <c r="M19" s="119">
        <v>0</v>
      </c>
      <c r="N19" s="119">
        <v>204200</v>
      </c>
      <c r="O19" s="119">
        <f t="shared" si="3"/>
        <v>224620</v>
      </c>
      <c r="P19" s="119">
        <v>0</v>
      </c>
      <c r="Q19" s="119">
        <v>204200</v>
      </c>
      <c r="R19" s="119">
        <v>20420</v>
      </c>
      <c r="S19" s="117">
        <v>11</v>
      </c>
      <c r="T19" s="79">
        <f t="shared" si="4"/>
        <v>0</v>
      </c>
      <c r="U19" s="79">
        <f t="shared" si="5"/>
        <v>0</v>
      </c>
      <c r="V19" s="79">
        <f t="shared" si="6"/>
        <v>0</v>
      </c>
      <c r="W19" s="217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42.75" customHeight="1">
      <c r="A20" s="189"/>
      <c r="B20" s="14" t="s">
        <v>178</v>
      </c>
      <c r="C20" s="7">
        <v>11</v>
      </c>
      <c r="D20" s="119">
        <f t="shared" si="0"/>
        <v>61400</v>
      </c>
      <c r="E20" s="119">
        <v>0</v>
      </c>
      <c r="F20" s="119">
        <v>2000</v>
      </c>
      <c r="G20" s="119">
        <v>59400</v>
      </c>
      <c r="H20" s="119">
        <f t="shared" si="1"/>
        <v>61400</v>
      </c>
      <c r="I20" s="119">
        <v>0</v>
      </c>
      <c r="J20" s="119">
        <v>2000</v>
      </c>
      <c r="K20" s="119">
        <v>59400</v>
      </c>
      <c r="L20" s="119">
        <f t="shared" si="2"/>
        <v>2000</v>
      </c>
      <c r="M20" s="119">
        <v>0</v>
      </c>
      <c r="N20" s="119">
        <v>2000</v>
      </c>
      <c r="O20" s="119">
        <f t="shared" si="3"/>
        <v>16231</v>
      </c>
      <c r="P20" s="119">
        <v>0</v>
      </c>
      <c r="Q20" s="119">
        <v>2000</v>
      </c>
      <c r="R20" s="119">
        <v>14231</v>
      </c>
      <c r="S20" s="117">
        <v>4</v>
      </c>
      <c r="T20" s="79">
        <f t="shared" si="4"/>
        <v>0</v>
      </c>
      <c r="U20" s="79">
        <f t="shared" si="5"/>
        <v>0</v>
      </c>
      <c r="V20" s="79">
        <f t="shared" si="6"/>
        <v>45169</v>
      </c>
      <c r="W20" s="217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ht="57.75" customHeight="1">
      <c r="A21" s="159"/>
      <c r="B21" s="14" t="s">
        <v>179</v>
      </c>
      <c r="C21" s="7">
        <v>11</v>
      </c>
      <c r="D21" s="119">
        <f t="shared" si="0"/>
        <v>65340</v>
      </c>
      <c r="E21" s="119">
        <v>0</v>
      </c>
      <c r="F21" s="119">
        <v>59400</v>
      </c>
      <c r="G21" s="119">
        <v>5940</v>
      </c>
      <c r="H21" s="119">
        <f t="shared" si="1"/>
        <v>65340</v>
      </c>
      <c r="I21" s="119">
        <v>0</v>
      </c>
      <c r="J21" s="119">
        <v>59400</v>
      </c>
      <c r="K21" s="119">
        <v>5940</v>
      </c>
      <c r="L21" s="119">
        <f t="shared" si="2"/>
        <v>59400</v>
      </c>
      <c r="M21" s="119">
        <v>0</v>
      </c>
      <c r="N21" s="119">
        <v>59400</v>
      </c>
      <c r="O21" s="119">
        <f t="shared" si="3"/>
        <v>65340</v>
      </c>
      <c r="P21" s="119">
        <v>0</v>
      </c>
      <c r="Q21" s="119">
        <v>59400</v>
      </c>
      <c r="R21" s="119">
        <v>5940</v>
      </c>
      <c r="S21" s="117">
        <v>11</v>
      </c>
      <c r="T21" s="79">
        <f t="shared" si="4"/>
        <v>0</v>
      </c>
      <c r="U21" s="79">
        <f t="shared" si="5"/>
        <v>0</v>
      </c>
      <c r="V21" s="79">
        <f t="shared" si="6"/>
        <v>0</v>
      </c>
      <c r="W21" s="169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ht="12.75">
      <c r="A22" s="13" t="s">
        <v>12</v>
      </c>
      <c r="B22" s="14"/>
      <c r="C22" s="14"/>
      <c r="D22" s="79">
        <f>SUM(D15:D21)</f>
        <v>10581610</v>
      </c>
      <c r="E22" s="79">
        <f aca="true" t="shared" si="7" ref="E22:V22">SUM(E15:E21)</f>
        <v>0</v>
      </c>
      <c r="F22" s="79">
        <f t="shared" si="7"/>
        <v>8916600</v>
      </c>
      <c r="G22" s="79">
        <f t="shared" si="7"/>
        <v>1665010</v>
      </c>
      <c r="H22" s="79">
        <f t="shared" si="7"/>
        <v>10581610</v>
      </c>
      <c r="I22" s="79">
        <f t="shared" si="7"/>
        <v>0</v>
      </c>
      <c r="J22" s="79">
        <f t="shared" si="7"/>
        <v>8916600</v>
      </c>
      <c r="K22" s="79">
        <f t="shared" si="7"/>
        <v>1665010</v>
      </c>
      <c r="L22" s="79">
        <f t="shared" si="7"/>
        <v>8916600</v>
      </c>
      <c r="M22" s="79">
        <f t="shared" si="7"/>
        <v>0</v>
      </c>
      <c r="N22" s="79">
        <f t="shared" si="7"/>
        <v>8916600</v>
      </c>
      <c r="O22" s="79">
        <f t="shared" si="7"/>
        <v>10536441</v>
      </c>
      <c r="P22" s="79">
        <f t="shared" si="7"/>
        <v>0</v>
      </c>
      <c r="Q22" s="79">
        <f t="shared" si="7"/>
        <v>8916600</v>
      </c>
      <c r="R22" s="79">
        <f t="shared" si="7"/>
        <v>1619841</v>
      </c>
      <c r="S22" s="79"/>
      <c r="T22" s="79">
        <f t="shared" si="7"/>
        <v>0</v>
      </c>
      <c r="U22" s="79">
        <f t="shared" si="7"/>
        <v>0</v>
      </c>
      <c r="V22" s="79">
        <f t="shared" si="7"/>
        <v>45169</v>
      </c>
      <c r="W22" s="14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6" ht="12.75">
      <c r="A23" s="9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</row>
    <row r="24" spans="1:46" ht="12.75">
      <c r="A24" s="190" t="s">
        <v>54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</row>
    <row r="25" spans="1:46" ht="12.75">
      <c r="A25" s="190" t="s">
        <v>55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</row>
    <row r="26" spans="1:23" s="1" customFormat="1" ht="12.75">
      <c r="A26" s="50"/>
      <c r="B26" s="50"/>
      <c r="C26" s="50"/>
      <c r="D26" s="50"/>
      <c r="E26" s="50"/>
      <c r="F26" s="50"/>
      <c r="G26" s="50"/>
      <c r="H26" s="51"/>
      <c r="I26" s="51"/>
      <c r="J26" s="51"/>
      <c r="K26" s="51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2:23" s="1" customFormat="1" ht="12.75">
      <c r="B27" s="16"/>
      <c r="C27" s="16"/>
      <c r="D27" s="16"/>
      <c r="E27" s="16"/>
      <c r="F27" s="16" t="s">
        <v>167</v>
      </c>
      <c r="G27" s="16"/>
      <c r="H27" s="24"/>
      <c r="I27" s="24"/>
      <c r="J27" s="24"/>
      <c r="K27" s="24"/>
      <c r="N27" s="9"/>
      <c r="Q27" s="16"/>
      <c r="R27" s="16"/>
      <c r="S27" s="16"/>
      <c r="T27" s="16" t="s">
        <v>130</v>
      </c>
      <c r="U27" s="16"/>
      <c r="V27" s="16"/>
      <c r="W27" s="16"/>
    </row>
    <row r="28" spans="17:22" s="1" customFormat="1" ht="12.75">
      <c r="Q28" s="4" t="s">
        <v>101</v>
      </c>
      <c r="R28" s="4"/>
      <c r="S28" s="4"/>
      <c r="T28" s="82" t="s">
        <v>102</v>
      </c>
      <c r="U28" s="4"/>
      <c r="V28" s="4"/>
    </row>
    <row r="29" spans="12:22" s="1" customFormat="1" ht="12.75">
      <c r="L29" s="50"/>
      <c r="M29" s="50"/>
      <c r="N29" s="50"/>
      <c r="O29" s="50"/>
      <c r="P29" s="50"/>
      <c r="Q29" s="50"/>
      <c r="R29" s="50"/>
      <c r="S29" s="50"/>
      <c r="T29" s="51"/>
      <c r="U29" s="4"/>
      <c r="V29" s="4"/>
    </row>
    <row r="30" spans="15:22" s="1" customFormat="1" ht="12.75">
      <c r="O30" s="16"/>
      <c r="P30" s="16"/>
      <c r="Q30" s="16"/>
      <c r="R30" s="16"/>
      <c r="S30" s="16"/>
      <c r="T30" s="9" t="s">
        <v>104</v>
      </c>
      <c r="U30" s="4"/>
      <c r="V30" s="4"/>
    </row>
    <row r="31" spans="7:22" s="1" customFormat="1" ht="12.75">
      <c r="G31" s="4"/>
      <c r="K31" s="4"/>
      <c r="L31" s="4"/>
      <c r="M31" s="4"/>
      <c r="N31" s="4"/>
      <c r="O31" s="4"/>
      <c r="P31" s="4"/>
      <c r="Q31" s="4"/>
      <c r="S31" s="4"/>
      <c r="T31" s="4"/>
      <c r="U31" s="4"/>
      <c r="V31" s="4"/>
    </row>
    <row r="32" spans="1:14" s="50" customFormat="1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s="50" customFormat="1" ht="12.75" customHeight="1">
      <c r="A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7" s="1" customFormat="1" ht="12.75">
      <c r="A34" s="1" t="s">
        <v>106</v>
      </c>
      <c r="B34" s="52" t="s">
        <v>131</v>
      </c>
      <c r="C34" s="53"/>
      <c r="E34" s="220" t="s">
        <v>132</v>
      </c>
      <c r="F34" s="220"/>
      <c r="G34" s="220"/>
    </row>
    <row r="35" spans="2:6" s="1" customFormat="1" ht="20.25">
      <c r="B35" s="83" t="s">
        <v>103</v>
      </c>
      <c r="C35" s="53"/>
      <c r="D35" s="82" t="s">
        <v>110</v>
      </c>
      <c r="F35" s="82" t="s">
        <v>111</v>
      </c>
    </row>
    <row r="36" spans="2:3" s="1" customFormat="1" ht="12.75">
      <c r="B36" s="23" t="s">
        <v>134</v>
      </c>
      <c r="C36" s="53"/>
    </row>
    <row r="37" spans="2:46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2:46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2:46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</row>
    <row r="40" spans="2:46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2:46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2:46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2:46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</row>
    <row r="44" spans="2:4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2:4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2:4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</row>
    <row r="47" spans="2:46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</row>
    <row r="48" spans="2:46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</row>
    <row r="49" spans="2:46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</row>
    <row r="50" spans="2:46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2:46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2:46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2:46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2:46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2:46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2:46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2:46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2:46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2:46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2:46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2:46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</row>
    <row r="62" spans="2:46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2:46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2:46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</row>
    <row r="65" spans="2:46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</row>
    <row r="66" spans="2:46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</row>
    <row r="67" spans="2:46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2:46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</row>
    <row r="69" spans="2:46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2:46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</row>
    <row r="71" spans="2:46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</row>
    <row r="72" spans="2:46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</row>
    <row r="73" spans="2:46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</row>
    <row r="74" spans="2:46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</row>
  </sheetData>
  <sheetProtection/>
  <mergeCells count="33">
    <mergeCell ref="B7:W7"/>
    <mergeCell ref="C11:C13"/>
    <mergeCell ref="B11:B13"/>
    <mergeCell ref="S11:S13"/>
    <mergeCell ref="H11:K11"/>
    <mergeCell ref="I12:K12"/>
    <mergeCell ref="D12:D13"/>
    <mergeCell ref="U1:W1"/>
    <mergeCell ref="V2:W2"/>
    <mergeCell ref="A3:W3"/>
    <mergeCell ref="A4:W4"/>
    <mergeCell ref="L11:N11"/>
    <mergeCell ref="A5:W5"/>
    <mergeCell ref="A6:W6"/>
    <mergeCell ref="D11:G11"/>
    <mergeCell ref="O11:R11"/>
    <mergeCell ref="T11:V11"/>
    <mergeCell ref="A11:A13"/>
    <mergeCell ref="M12:N12"/>
    <mergeCell ref="W11:W13"/>
    <mergeCell ref="V12:V13"/>
    <mergeCell ref="H12:H13"/>
    <mergeCell ref="L12:L13"/>
    <mergeCell ref="E34:G34"/>
    <mergeCell ref="A25:W25"/>
    <mergeCell ref="O12:O13"/>
    <mergeCell ref="P12:R12"/>
    <mergeCell ref="T12:T13"/>
    <mergeCell ref="U12:U13"/>
    <mergeCell ref="A24:W24"/>
    <mergeCell ref="A15:A21"/>
    <mergeCell ref="W15:W21"/>
    <mergeCell ref="E12:G12"/>
  </mergeCells>
  <printOptions/>
  <pageMargins left="0" right="0" top="0.7480314960629921" bottom="0.3937007874015748" header="0.31496062992125984" footer="0.31496062992125984"/>
  <pageSetup fitToHeight="2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Шатов Константин Валерьевич</dc:creator>
  <cp:keywords/>
  <dc:description/>
  <cp:lastModifiedBy>ulmart</cp:lastModifiedBy>
  <cp:lastPrinted>2018-01-09T13:13:42Z</cp:lastPrinted>
  <dcterms:created xsi:type="dcterms:W3CDTF">2015-05-07T14:45:56Z</dcterms:created>
  <dcterms:modified xsi:type="dcterms:W3CDTF">2018-09-17T07:57:36Z</dcterms:modified>
  <cp:category/>
  <cp:version/>
  <cp:contentType/>
  <cp:contentStatus/>
</cp:coreProperties>
</file>