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5440" windowHeight="12105"/>
  </bookViews>
  <sheets>
    <sheet name="Форма целиком" sheetId="3" r:id="rId1"/>
    <sheet name="Лист1" sheetId="2" r:id="rId2"/>
  </sheets>
  <definedNames>
    <definedName name="_ftn1" localSheetId="0">'Форма целиком'!$A$354</definedName>
    <definedName name="_ftn2" localSheetId="0">'Форма целиком'!$A$355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  <definedName name="_xlnm.Print_Area" localSheetId="0">'Форма целиком'!$A$1:$H$355</definedName>
  </definedNames>
  <calcPr calcId="145621"/>
</workbook>
</file>

<file path=xl/calcChain.xml><?xml version="1.0" encoding="utf-8"?>
<calcChain xmlns="http://schemas.openxmlformats.org/spreadsheetml/2006/main">
  <c r="D258" i="3" l="1"/>
  <c r="L235" i="3" l="1"/>
  <c r="M235" i="3"/>
  <c r="K235" i="3"/>
  <c r="E258" i="3"/>
  <c r="J235" i="3"/>
  <c r="D230" i="3"/>
  <c r="F230" i="3"/>
  <c r="G230" i="3"/>
  <c r="H230" i="3"/>
  <c r="E230" i="3"/>
  <c r="E60" i="3" l="1"/>
  <c r="F60" i="3" s="1"/>
  <c r="G60" i="3" s="1"/>
  <c r="H60" i="3" s="1"/>
  <c r="D61" i="3"/>
  <c r="H339" i="3" l="1"/>
  <c r="G339" i="3"/>
  <c r="F339" i="3"/>
  <c r="E339" i="3"/>
  <c r="D339" i="3"/>
  <c r="H334" i="3"/>
  <c r="G334" i="3"/>
  <c r="F334" i="3"/>
  <c r="E334" i="3"/>
  <c r="D334" i="3"/>
  <c r="E316" i="3"/>
  <c r="H305" i="3"/>
  <c r="G305" i="3"/>
  <c r="F305" i="3"/>
  <c r="E305" i="3"/>
  <c r="D305" i="3"/>
  <c r="H285" i="3"/>
  <c r="H316" i="3" s="1"/>
  <c r="G285" i="3"/>
  <c r="G316" i="3" s="1"/>
  <c r="F285" i="3"/>
  <c r="F316" i="3" s="1"/>
  <c r="E285" i="3"/>
  <c r="D285" i="3"/>
  <c r="D316" i="3" s="1"/>
  <c r="H280" i="3"/>
  <c r="G280" i="3"/>
  <c r="F280" i="3"/>
  <c r="E280" i="3"/>
  <c r="F263" i="3"/>
  <c r="G263" i="3" s="1"/>
  <c r="H263" i="3" s="1"/>
  <c r="E263" i="3"/>
  <c r="H253" i="3"/>
  <c r="G253" i="3"/>
  <c r="F253" i="3"/>
  <c r="E253" i="3"/>
  <c r="D253" i="3"/>
  <c r="D249" i="3"/>
  <c r="D247" i="3"/>
  <c r="D228" i="3"/>
  <c r="E227" i="3"/>
  <c r="F227" i="3" s="1"/>
  <c r="F247" i="3" s="1"/>
  <c r="F249" i="3" s="1"/>
  <c r="F258" i="3" s="1"/>
  <c r="D221" i="3"/>
  <c r="H219" i="3"/>
  <c r="H220" i="3" s="1"/>
  <c r="F219" i="3"/>
  <c r="G219" i="3" s="1"/>
  <c r="G220" i="3" s="1"/>
  <c r="E219" i="3"/>
  <c r="E220" i="3" s="1"/>
  <c r="D217" i="3"/>
  <c r="G215" i="3"/>
  <c r="H215" i="3" s="1"/>
  <c r="H216" i="3" s="1"/>
  <c r="E215" i="3"/>
  <c r="F215" i="3" s="1"/>
  <c r="F216" i="3" s="1"/>
  <c r="D213" i="3"/>
  <c r="F211" i="3"/>
  <c r="G211" i="3" s="1"/>
  <c r="G212" i="3" s="1"/>
  <c r="E211" i="3"/>
  <c r="E212" i="3" s="1"/>
  <c r="H202" i="3"/>
  <c r="G202" i="3"/>
  <c r="F202" i="3"/>
  <c r="E202" i="3"/>
  <c r="D202" i="3"/>
  <c r="D150" i="3"/>
  <c r="H149" i="3"/>
  <c r="F149" i="3"/>
  <c r="G149" i="3" s="1"/>
  <c r="E149" i="3"/>
  <c r="D148" i="3"/>
  <c r="E147" i="3"/>
  <c r="D146" i="3"/>
  <c r="F145" i="3"/>
  <c r="E145" i="3"/>
  <c r="I142" i="3"/>
  <c r="D142" i="3"/>
  <c r="E143" i="3" s="1"/>
  <c r="D141" i="3"/>
  <c r="H140" i="3"/>
  <c r="F140" i="3"/>
  <c r="G140" i="3" s="1"/>
  <c r="E140" i="3"/>
  <c r="D139" i="3"/>
  <c r="E138" i="3"/>
  <c r="D137" i="3"/>
  <c r="F136" i="3"/>
  <c r="E136" i="3"/>
  <c r="I133" i="3"/>
  <c r="D133" i="3"/>
  <c r="I130" i="3"/>
  <c r="D124" i="3"/>
  <c r="E123" i="3"/>
  <c r="F123" i="3" s="1"/>
  <c r="G123" i="3" s="1"/>
  <c r="H123" i="3" s="1"/>
  <c r="D121" i="3"/>
  <c r="H120" i="3"/>
  <c r="F120" i="3"/>
  <c r="G120" i="3" s="1"/>
  <c r="E120" i="3"/>
  <c r="F117" i="3"/>
  <c r="G117" i="3" s="1"/>
  <c r="H117" i="3" s="1"/>
  <c r="E117" i="3"/>
  <c r="H114" i="3"/>
  <c r="F114" i="3"/>
  <c r="G114" i="3" s="1"/>
  <c r="E114" i="3"/>
  <c r="F111" i="3"/>
  <c r="G111" i="3" s="1"/>
  <c r="H111" i="3" s="1"/>
  <c r="E111" i="3"/>
  <c r="H108" i="3"/>
  <c r="F108" i="3"/>
  <c r="G108" i="3" s="1"/>
  <c r="E108" i="3"/>
  <c r="F105" i="3"/>
  <c r="G105" i="3" s="1"/>
  <c r="H105" i="3" s="1"/>
  <c r="E105" i="3"/>
  <c r="H102" i="3"/>
  <c r="F102" i="3"/>
  <c r="G102" i="3" s="1"/>
  <c r="E102" i="3"/>
  <c r="F99" i="3"/>
  <c r="G99" i="3" s="1"/>
  <c r="H99" i="3" s="1"/>
  <c r="E99" i="3"/>
  <c r="H96" i="3"/>
  <c r="F96" i="3"/>
  <c r="G96" i="3" s="1"/>
  <c r="E96" i="3"/>
  <c r="F93" i="3"/>
  <c r="G93" i="3" s="1"/>
  <c r="H93" i="3" s="1"/>
  <c r="E93" i="3"/>
  <c r="H90" i="3"/>
  <c r="F90" i="3"/>
  <c r="G90" i="3" s="1"/>
  <c r="E90" i="3"/>
  <c r="D88" i="3"/>
  <c r="G87" i="3"/>
  <c r="H87" i="3" s="1"/>
  <c r="E87" i="3"/>
  <c r="F87" i="3" s="1"/>
  <c r="G84" i="3"/>
  <c r="H84" i="3" s="1"/>
  <c r="E84" i="3"/>
  <c r="F84" i="3" s="1"/>
  <c r="G81" i="3"/>
  <c r="H81" i="3" s="1"/>
  <c r="E81" i="3"/>
  <c r="F81" i="3" s="1"/>
  <c r="G78" i="3"/>
  <c r="H78" i="3" s="1"/>
  <c r="E78" i="3"/>
  <c r="F78" i="3" s="1"/>
  <c r="Q77" i="3"/>
  <c r="O77" i="3"/>
  <c r="N77" i="3"/>
  <c r="M77" i="3"/>
  <c r="L77" i="3"/>
  <c r="K77" i="3"/>
  <c r="G75" i="3"/>
  <c r="H75" i="3" s="1"/>
  <c r="E75" i="3"/>
  <c r="F75" i="3" s="1"/>
  <c r="G72" i="3"/>
  <c r="H72" i="3" s="1"/>
  <c r="E72" i="3"/>
  <c r="F72" i="3" s="1"/>
  <c r="G69" i="3"/>
  <c r="H69" i="3" s="1"/>
  <c r="E69" i="3"/>
  <c r="F69" i="3" s="1"/>
  <c r="D67" i="3"/>
  <c r="F66" i="3"/>
  <c r="G66" i="3" s="1"/>
  <c r="H66" i="3" s="1"/>
  <c r="E66" i="3"/>
  <c r="E63" i="3"/>
  <c r="F63" i="3" s="1"/>
  <c r="G63" i="3" s="1"/>
  <c r="H63" i="3" s="1"/>
  <c r="G54" i="3"/>
  <c r="H54" i="3" s="1"/>
  <c r="E54" i="3"/>
  <c r="F54" i="3" s="1"/>
  <c r="G51" i="3"/>
  <c r="H51" i="3" s="1"/>
  <c r="E51" i="3"/>
  <c r="F51" i="3" s="1"/>
  <c r="D49" i="3"/>
  <c r="E48" i="3"/>
  <c r="F48" i="3" s="1"/>
  <c r="I44" i="3"/>
  <c r="I38" i="3" s="1"/>
  <c r="D44" i="3"/>
  <c r="D38" i="3" s="1"/>
  <c r="D42" i="3"/>
  <c r="E41" i="3"/>
  <c r="F41" i="3" s="1"/>
  <c r="H33" i="3"/>
  <c r="G33" i="3"/>
  <c r="F33" i="3"/>
  <c r="E33" i="3"/>
  <c r="D12" i="3"/>
  <c r="E10" i="3"/>
  <c r="E11" i="3" s="1"/>
  <c r="D10" i="3"/>
  <c r="H9" i="3"/>
  <c r="G9" i="3"/>
  <c r="F9" i="3"/>
  <c r="E9" i="3"/>
  <c r="F6" i="3"/>
  <c r="F10" i="3" s="1"/>
  <c r="F11" i="3" s="1"/>
  <c r="E6" i="3"/>
  <c r="E12" i="3" s="1"/>
  <c r="E44" i="3" l="1"/>
  <c r="E38" i="3" s="1"/>
  <c r="D45" i="3"/>
  <c r="D39" i="3"/>
  <c r="E45" i="3"/>
  <c r="E39" i="3" s="1"/>
  <c r="G41" i="3"/>
  <c r="E19" i="3"/>
  <c r="E17" i="3"/>
  <c r="E16" i="3"/>
  <c r="E18" i="3" s="1"/>
  <c r="F7" i="3"/>
  <c r="G48" i="3"/>
  <c r="E134" i="3"/>
  <c r="D130" i="3"/>
  <c r="D131" i="3" s="1"/>
  <c r="D134" i="3"/>
  <c r="G136" i="3"/>
  <c r="D143" i="3"/>
  <c r="G145" i="3"/>
  <c r="F212" i="3"/>
  <c r="G216" i="3"/>
  <c r="E247" i="3"/>
  <c r="E249" i="3" s="1"/>
  <c r="G6" i="3"/>
  <c r="E7" i="3"/>
  <c r="F44" i="3"/>
  <c r="G45" i="3" s="1"/>
  <c r="F45" i="3"/>
  <c r="F39" i="3" s="1"/>
  <c r="F138" i="3"/>
  <c r="G138" i="3" s="1"/>
  <c r="H138" i="3" s="1"/>
  <c r="E133" i="3"/>
  <c r="F142" i="3"/>
  <c r="G143" i="3" s="1"/>
  <c r="F147" i="3"/>
  <c r="G147" i="3" s="1"/>
  <c r="H147" i="3" s="1"/>
  <c r="E142" i="3"/>
  <c r="F143" i="3" s="1"/>
  <c r="H211" i="3"/>
  <c r="H212" i="3" s="1"/>
  <c r="E216" i="3"/>
  <c r="F220" i="3"/>
  <c r="G227" i="3"/>
  <c r="E40" i="3" l="1"/>
  <c r="E46" i="3"/>
  <c r="H227" i="3"/>
  <c r="H247" i="3" s="1"/>
  <c r="H249" i="3" s="1"/>
  <c r="H258" i="3" s="1"/>
  <c r="G247" i="3"/>
  <c r="G249" i="3" s="1"/>
  <c r="G258" i="3" s="1"/>
  <c r="G7" i="3"/>
  <c r="G10" i="3"/>
  <c r="G11" i="3" s="1"/>
  <c r="H6" i="3"/>
  <c r="G133" i="3"/>
  <c r="H136" i="3"/>
  <c r="H133" i="3" s="1"/>
  <c r="H134" i="3"/>
  <c r="F12" i="3"/>
  <c r="H41" i="3"/>
  <c r="F134" i="3"/>
  <c r="E130" i="3"/>
  <c r="E132" i="3" s="1"/>
  <c r="F133" i="3"/>
  <c r="F46" i="3"/>
  <c r="G142" i="3"/>
  <c r="H145" i="3"/>
  <c r="H142" i="3" s="1"/>
  <c r="H143" i="3"/>
  <c r="G134" i="3"/>
  <c r="E131" i="3"/>
  <c r="H48" i="3"/>
  <c r="H44" i="3" s="1"/>
  <c r="G44" i="3"/>
  <c r="G46" i="3" s="1"/>
  <c r="F38" i="3"/>
  <c r="F40" i="3" s="1"/>
  <c r="F131" i="3" l="1"/>
  <c r="F19" i="3"/>
  <c r="F17" i="3"/>
  <c r="F16" i="3"/>
  <c r="F18" i="3" s="1"/>
  <c r="H130" i="3"/>
  <c r="H10" i="3"/>
  <c r="H11" i="3" s="1"/>
  <c r="H12" i="3"/>
  <c r="H7" i="3"/>
  <c r="G39" i="3"/>
  <c r="H45" i="3"/>
  <c r="H46" i="3" s="1"/>
  <c r="F130" i="3"/>
  <c r="G131" i="3"/>
  <c r="G38" i="3"/>
  <c r="G40" i="3" s="1"/>
  <c r="H38" i="3"/>
  <c r="G130" i="3"/>
  <c r="G132" i="3" s="1"/>
  <c r="G12" i="3"/>
  <c r="G19" i="3" l="1"/>
  <c r="G17" i="3"/>
  <c r="G16" i="3"/>
  <c r="G18" i="3" s="1"/>
  <c r="H131" i="3"/>
  <c r="F132" i="3"/>
  <c r="H19" i="3"/>
  <c r="H17" i="3"/>
  <c r="H16" i="3"/>
  <c r="H132" i="3"/>
  <c r="H39" i="3"/>
  <c r="H40" i="3" s="1"/>
  <c r="H18" i="3" l="1"/>
</calcChain>
</file>

<file path=xl/sharedStrings.xml><?xml version="1.0" encoding="utf-8"?>
<sst xmlns="http://schemas.openxmlformats.org/spreadsheetml/2006/main" count="888" uniqueCount="442">
  <si>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</si>
  <si>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</si>
  <si>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</si>
  <si>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</si>
  <si>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</si>
  <si>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</si>
  <si>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</si>
  <si>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</si>
  <si>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</si>
  <si>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</si>
  <si>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</si>
  <si>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</si>
  <si>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</si>
  <si>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</si>
  <si>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</si>
  <si>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</si>
  <si>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</si>
  <si>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</si>
  <si>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</si>
  <si>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</si>
  <si>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</si>
  <si>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</si>
  <si>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</si>
  <si>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</si>
  <si>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</si>
  <si>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</si>
  <si>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</si>
  <si>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</si>
  <si>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</si>
  <si>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</si>
  <si>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</si>
  <si>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</si>
  <si>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</si>
  <si>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</si>
  <si>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</si>
  <si>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</si>
  <si>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</si>
  <si>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</si>
  <si>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</si>
  <si>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</si>
  <si>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</si>
  <si>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</si>
  <si>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</si>
  <si>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</si>
  <si>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</si>
  <si>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</si>
  <si>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</si>
  <si>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</si>
  <si>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</si>
  <si>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</si>
  <si>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</si>
  <si>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</si>
  <si>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</si>
  <si>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</si>
  <si>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</si>
  <si>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</si>
  <si>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</si>
  <si>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</si>
  <si>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</si>
  <si>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</si>
  <si>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</si>
  <si>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</si>
  <si>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</si>
  <si>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</si>
  <si>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</si>
  <si>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</si>
  <si>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</si>
  <si>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</si>
  <si>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</si>
  <si>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</si>
  <si>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</si>
  <si>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</si>
  <si>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</si>
  <si>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</si>
  <si>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</si>
  <si>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</si>
  <si>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</si>
  <si>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</si>
  <si>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</si>
  <si>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</si>
  <si>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</si>
  <si>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</si>
  <si>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</si>
  <si>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</si>
  <si>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</si>
  <si>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</si>
  <si>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</si>
  <si>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</si>
  <si>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</si>
  <si>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</si>
  <si>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</si>
  <si>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</si>
  <si>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</si>
  <si>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</si>
  <si>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</si>
  <si>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</si>
  <si>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</si>
  <si>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</si>
  <si>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</si>
  <si>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</si>
  <si>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</si>
  <si>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</si>
  <si>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</si>
  <si>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</si>
  <si>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</si>
  <si>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</si>
  <si>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</si>
  <si>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</si>
  <si>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</si>
  <si>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</si>
  <si>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</si>
  <si>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</si>
  <si>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</si>
  <si>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</si>
  <si>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</si>
  <si>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</si>
  <si>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</si>
  <si>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</si>
  <si>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</si>
  <si>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</si>
  <si>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</si>
  <si>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</si>
  <si>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</si>
  <si>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</si>
  <si>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</si>
  <si>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</si>
  <si>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</si>
  <si>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</si>
  <si>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</si>
  <si>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</si>
  <si>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</si>
  <si>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 xml:space="preserve"> тонн</t>
  </si>
  <si>
    <t>тонн</t>
  </si>
  <si>
    <t>Скот и птица на убой (в живом весе)</t>
  </si>
  <si>
    <t>Молоко</t>
  </si>
  <si>
    <t>9</t>
  </si>
  <si>
    <t>10</t>
  </si>
  <si>
    <t>тыс. куб. м</t>
  </si>
  <si>
    <t>11</t>
  </si>
  <si>
    <t>12</t>
  </si>
  <si>
    <t>13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</si>
  <si>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</si>
  <si>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</si>
  <si>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</si>
  <si>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</si>
  <si>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</si>
  <si>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</si>
  <si>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</si>
  <si>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</si>
  <si>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</si>
  <si>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</si>
  <si>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</si>
  <si>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</si>
  <si>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</si>
  <si>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</si>
  <si>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</si>
  <si>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</si>
  <si>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</si>
  <si>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</si>
  <si>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</si>
  <si>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</si>
  <si>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</si>
  <si>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</si>
  <si>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</si>
  <si>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</si>
  <si>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</si>
  <si>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</si>
  <si>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</si>
  <si>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</si>
  <si>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</si>
  <si>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</si>
  <si>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</si>
  <si>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</si>
  <si>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</si>
  <si>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</si>
  <si>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</si>
  <si>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</si>
  <si>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</si>
  <si>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</si>
  <si>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</si>
  <si>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</si>
  <si>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</si>
  <si>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</si>
  <si>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</si>
  <si>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</si>
  <si>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</si>
  <si>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</si>
  <si>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</si>
  <si>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</si>
  <si>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</si>
  <si>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</si>
  <si>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</si>
  <si>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</si>
  <si>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</si>
  <si>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</si>
  <si>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</si>
  <si>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</si>
  <si>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</si>
  <si>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</si>
  <si>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</si>
  <si>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</si>
  <si>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</si>
  <si>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</si>
  <si>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</si>
  <si>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</si>
  <si>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</si>
  <si>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</si>
  <si>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</si>
  <si>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</si>
  <si>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</si>
  <si>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</si>
  <si>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</si>
  <si>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</si>
  <si>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</si>
  <si>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</si>
  <si>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</si>
  <si>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</si>
  <si>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</si>
  <si>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</si>
  <si>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</si>
  <si>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</si>
  <si>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</si>
  <si>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</si>
  <si>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</si>
  <si>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</si>
  <si>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</si>
  <si>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</si>
  <si>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</si>
  <si>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</si>
  <si>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</si>
  <si>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</si>
  <si>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</si>
  <si>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</si>
  <si>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</si>
  <si>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</si>
  <si>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</si>
  <si>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</si>
  <si>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</si>
  <si>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</si>
  <si>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</si>
  <si>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</si>
  <si>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</si>
  <si>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</si>
  <si>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</si>
  <si>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</si>
  <si>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</si>
  <si>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</si>
  <si>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</si>
  <si>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</si>
  <si>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</si>
  <si>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</si>
  <si>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</si>
  <si>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</si>
  <si>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</si>
  <si>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</si>
  <si>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</si>
  <si>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</si>
  <si>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</si>
  <si>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</si>
  <si>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</si>
  <si>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</si>
  <si>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</si>
  <si>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</si>
  <si>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</si>
  <si>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Из федерального бюджета</t>
  </si>
  <si>
    <t>Из областного бюджета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</si>
  <si>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</si>
  <si>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</si>
  <si>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</si>
  <si>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</si>
  <si>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</si>
  <si>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</si>
  <si>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</si>
  <si>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</si>
  <si>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</si>
  <si>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</si>
  <si>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</si>
  <si>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</si>
  <si>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</si>
  <si>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</si>
  <si>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</si>
  <si>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</si>
  <si>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</si>
  <si>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</si>
  <si>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</si>
  <si>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</si>
  <si>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</si>
  <si>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</si>
  <si>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</si>
  <si>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</si>
  <si>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</si>
  <si>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</si>
  <si>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</si>
  <si>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</si>
  <si>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</si>
  <si>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</si>
  <si>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</si>
  <si>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</si>
  <si>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</si>
  <si>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</si>
  <si>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</si>
  <si>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</si>
  <si>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</si>
  <si>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</si>
  <si>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</si>
  <si>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</si>
  <si>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</si>
  <si>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</si>
  <si>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</si>
  <si>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</si>
  <si>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</si>
  <si>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</si>
  <si>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</si>
  <si>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</si>
  <si>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</si>
  <si>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</si>
  <si>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</si>
  <si>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</si>
  <si>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</si>
  <si>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</si>
  <si>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</si>
  <si>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</si>
  <si>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</si>
  <si>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</si>
  <si>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</si>
  <si>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</si>
  <si>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</si>
  <si>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</si>
  <si>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</si>
  <si>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</si>
  <si>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</si>
  <si>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</si>
  <si>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</si>
  <si>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</si>
  <si>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</si>
  <si>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</si>
  <si>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</si>
  <si>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</si>
  <si>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</si>
  <si>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</si>
  <si>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</si>
  <si>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</si>
  <si>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</si>
  <si>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</si>
  <si>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</si>
  <si>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</si>
  <si>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</si>
  <si>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</si>
  <si>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</si>
  <si>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</si>
  <si>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</si>
  <si>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</si>
  <si>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</si>
  <si>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</si>
  <si>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</si>
  <si>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</si>
  <si>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</si>
  <si>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</si>
  <si>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</si>
  <si>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</si>
  <si>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</si>
  <si>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</si>
  <si>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</si>
  <si>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</si>
  <si>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</si>
  <si>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</si>
  <si>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</si>
  <si>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</si>
  <si>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</si>
  <si>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</si>
  <si>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</si>
  <si>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</si>
  <si>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</si>
  <si>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</si>
  <si>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</si>
  <si>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</si>
  <si>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</si>
  <si>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</si>
  <si>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</si>
  <si>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</si>
  <si>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</si>
  <si>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</si>
  <si>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</si>
  <si>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</si>
  <si>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</si>
  <si>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</si>
  <si>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</si>
  <si>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</si>
  <si>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</si>
  <si>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</si>
  <si>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</si>
  <si>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</si>
  <si>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% в действующих ценах</t>
  </si>
  <si>
    <t xml:space="preserve"> </t>
  </si>
  <si>
    <t>2.11</t>
  </si>
  <si>
    <t>2.12</t>
  </si>
  <si>
    <t>2.13</t>
  </si>
  <si>
    <t>2.14</t>
  </si>
  <si>
    <t>Торговля оптовая и розничная; ремонт автотранспортных средств, мотоциклов, бытовых изделий и предметов личного  пользования (раздел G)</t>
  </si>
  <si>
    <t>Транспортировка и хранение (раздел H)</t>
  </si>
  <si>
    <t>Деятельность гостиниц и предприятий общепита (раздел I)</t>
  </si>
  <si>
    <t>Деятельность по операциям с недвижимым имуществом (раздел L)</t>
  </si>
  <si>
    <t>Гос. управление и обеспечение военной безопасности (раздел О)</t>
  </si>
  <si>
    <t>Деятельность в области здравоохранение и социальных услуг (раздел Q)</t>
  </si>
  <si>
    <t>Образование (раздел Р)</t>
  </si>
  <si>
    <t>Предоставление прочих видов услуг (раздел S)</t>
  </si>
  <si>
    <t>Пиломатериалы</t>
  </si>
  <si>
    <t>тыс. куб.м</t>
  </si>
  <si>
    <t>Плита древесноволокнистая плотная типа МДФ</t>
  </si>
  <si>
    <t>Плита  МДФ ламинированная</t>
  </si>
  <si>
    <t>Двери межкомнатные</t>
  </si>
  <si>
    <t>тыс. штук</t>
  </si>
  <si>
    <t>Мебель - стулья</t>
  </si>
  <si>
    <t>штук</t>
  </si>
  <si>
    <t>Изделия из пластмассы</t>
  </si>
  <si>
    <t>Хлеб и хлебобулочные изделия</t>
  </si>
  <si>
    <t>Кондитерский изделия</t>
  </si>
  <si>
    <t>Швейные изделия</t>
  </si>
  <si>
    <t>Эмульсионные взрывчатые вещества</t>
  </si>
  <si>
    <t xml:space="preserve">Протяженность автодорог общего пользования местного значения с твердым покрытием,  (на конец года)
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</si>
  <si>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8"/>
        <rFont val="Arial"/>
        <family val="2"/>
        <charset val="204"/>
      </rPr>
      <t>Обрабатывающие производства" (Раздел С)</t>
    </r>
  </si>
  <si>
    <t>Удельный вес автомобильных дорог с твердым покрытием в общей протяженности автомобильных дорог общего пользования</t>
  </si>
  <si>
    <t>ПРИОЗЕРСКИЙ МУНИЦИПАЛЬНЫЙ РАЙОН</t>
  </si>
  <si>
    <t>Культуры зерновые</t>
  </si>
  <si>
    <t>Картофель</t>
  </si>
  <si>
    <t>м3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</si>
  <si>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8"/>
        <color rgb="FF0000FF"/>
        <rFont val="Arial"/>
        <family val="2"/>
        <charset val="204"/>
      </rPr>
      <t>Добыча полезных ископаемых</t>
    </r>
    <r>
      <rPr>
        <sz val="8"/>
        <color rgb="FF0000FF"/>
        <rFont val="Arial"/>
        <family val="2"/>
        <charset val="204"/>
      </rPr>
      <t xml:space="preserve">" </t>
    </r>
    <r>
      <rPr>
        <b/>
        <sz val="8"/>
        <color rgb="FF0000FF"/>
        <rFont val="Arial"/>
        <family val="2"/>
        <charset val="204"/>
      </rPr>
      <t>(раздел В)</t>
    </r>
  </si>
  <si>
    <t>ЛПИ</t>
  </si>
  <si>
    <t>ПЛК-Дом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</si>
  <si>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8"/>
        <color rgb="FF0000FF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</si>
  <si>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8"/>
        <color rgb="FF0000FF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</si>
  <si>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t>пристройка к Сосновской СОШ</t>
  </si>
  <si>
    <t>Амбулатория п. Плодовое</t>
  </si>
  <si>
    <t>ФОК г. Приозерск (30 чел. в смену)</t>
  </si>
  <si>
    <t>2.15</t>
  </si>
  <si>
    <t>2.16</t>
  </si>
  <si>
    <t>Деятельность профессиональная, научная и техническая (раздел М)</t>
  </si>
  <si>
    <t>3.2.3.1</t>
  </si>
  <si>
    <t>3.2.3.2</t>
  </si>
  <si>
    <t>3.2.3.3</t>
  </si>
  <si>
    <t>3.2.5</t>
  </si>
  <si>
    <t>Заемные средства других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</si>
</sst>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0000FF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6"/>
      <color rgb="FF0000FF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u/>
      <sz val="8"/>
      <name val="Calibri"/>
      <family val="2"/>
      <charset val="204"/>
    </font>
    <font>
      <b/>
      <sz val="8"/>
      <name val="Arial"/>
      <family val="2"/>
      <charset val="204"/>
    </font>
    <font>
      <u/>
      <sz val="7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indexed="8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u/>
      <sz val="8"/>
      <color rgb="FF0000FF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00FF"/>
      <name val="Arial"/>
      <family val="2"/>
      <charset val="204"/>
    </font>
    <font>
      <sz val="10"/>
      <name val="Times New Roman Cyr"/>
      <family val="1"/>
      <charset val="204"/>
    </font>
    <font>
      <sz val="9"/>
      <color indexed="8"/>
      <name val="Arial"/>
      <family val="2"/>
      <charset val="204"/>
    </font>
    <font>
      <sz val="7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9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227">
    <xf numFmtId="0" fontId="0" fillId="0" borderId="0" xfId="0"/>
    <xf numFmtId="0" fontId="4" fillId="0" borderId="7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0" fillId="3" borderId="0" xfId="0" applyFill="1"/>
    <xf numFmtId="49" fontId="7" fillId="0" borderId="7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164" fontId="13" fillId="0" borderId="8" xfId="0" applyNumberFormat="1" applyFont="1" applyBorder="1" applyAlignment="1">
      <alignment horizontal="center" vertical="top" wrapText="1"/>
    </xf>
    <xf numFmtId="164" fontId="16" fillId="0" borderId="8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3" borderId="17" xfId="0" applyFont="1" applyFill="1" applyBorder="1" applyAlignment="1">
      <alignment horizontal="justify" vertical="top" wrapText="1"/>
    </xf>
    <xf numFmtId="0" fontId="13" fillId="3" borderId="4" xfId="0" applyFont="1" applyFill="1" applyBorder="1" applyAlignment="1">
      <alignment horizontal="justify" vertical="top" wrapText="1"/>
    </xf>
    <xf numFmtId="0" fontId="16" fillId="3" borderId="17" xfId="0" applyFont="1" applyFill="1" applyBorder="1" applyAlignment="1">
      <alignment horizontal="justify" vertical="top" wrapText="1"/>
    </xf>
    <xf numFmtId="0" fontId="16" fillId="3" borderId="8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20" fillId="0" borderId="0" xfId="0" applyFont="1"/>
    <xf numFmtId="0" fontId="18" fillId="0" borderId="0" xfId="0" applyFont="1"/>
    <xf numFmtId="0" fontId="21" fillId="0" borderId="0" xfId="0" applyFont="1"/>
    <xf numFmtId="0" fontId="22" fillId="0" borderId="8" xfId="1" applyFont="1" applyBorder="1" applyAlignment="1" applyProtection="1">
      <alignment horizontal="justify" vertical="top" wrapText="1"/>
    </xf>
    <xf numFmtId="0" fontId="19" fillId="3" borderId="6" xfId="2" applyFont="1" applyFill="1" applyBorder="1" applyAlignment="1" applyProtection="1">
      <alignment horizontal="left" vertical="center" wrapText="1" shrinkToFit="1"/>
    </xf>
    <xf numFmtId="0" fontId="19" fillId="3" borderId="12" xfId="2" applyFont="1" applyFill="1" applyBorder="1" applyAlignment="1" applyProtection="1">
      <alignment horizontal="left" vertical="center" wrapText="1" shrinkToFit="1"/>
    </xf>
    <xf numFmtId="0" fontId="19" fillId="3" borderId="10" xfId="2" applyFont="1" applyFill="1" applyBorder="1" applyAlignment="1" applyProtection="1">
      <alignment horizontal="left" vertical="center" wrapText="1" shrinkToFit="1"/>
    </xf>
    <xf numFmtId="0" fontId="19" fillId="3" borderId="15" xfId="2" applyFont="1" applyFill="1" applyBorder="1" applyAlignment="1" applyProtection="1">
      <alignment horizontal="left" vertical="center" wrapText="1" shrinkToFit="1"/>
    </xf>
    <xf numFmtId="0" fontId="19" fillId="3" borderId="13" xfId="2" applyFont="1" applyFill="1" applyBorder="1" applyAlignment="1" applyProtection="1">
      <alignment horizontal="left" vertical="center" wrapText="1" shrinkToFit="1"/>
    </xf>
    <xf numFmtId="0" fontId="19" fillId="3" borderId="6" xfId="2" applyFont="1" applyFill="1" applyBorder="1" applyAlignment="1" applyProtection="1">
      <alignment horizontal="left" vertical="top" wrapText="1" shrinkToFit="1"/>
    </xf>
    <xf numFmtId="0" fontId="19" fillId="3" borderId="13" xfId="2" applyFont="1" applyFill="1" applyBorder="1" applyAlignment="1" applyProtection="1">
      <alignment horizontal="left" vertical="top" wrapText="1" shrinkToFit="1"/>
    </xf>
    <xf numFmtId="0" fontId="19" fillId="3" borderId="6" xfId="2" applyFont="1" applyFill="1" applyBorder="1" applyAlignment="1">
      <alignment horizontal="left" vertical="center" wrapText="1" shrinkToFit="1"/>
    </xf>
    <xf numFmtId="0" fontId="19" fillId="3" borderId="13" xfId="2" applyFont="1" applyFill="1" applyBorder="1" applyAlignment="1">
      <alignment horizontal="left" vertical="center" wrapText="1" shrinkToFit="1"/>
    </xf>
    <xf numFmtId="0" fontId="19" fillId="3" borderId="15" xfId="2" applyFont="1" applyFill="1" applyBorder="1" applyAlignment="1">
      <alignment horizontal="left" vertical="center" wrapText="1" shrinkToFit="1"/>
    </xf>
    <xf numFmtId="0" fontId="19" fillId="3" borderId="2" xfId="2" applyFont="1" applyFill="1" applyBorder="1" applyAlignment="1" applyProtection="1">
      <alignment horizontal="left" vertical="center" wrapText="1" shrinkToFit="1"/>
    </xf>
    <xf numFmtId="0" fontId="16" fillId="3" borderId="16" xfId="0" applyFont="1" applyFill="1" applyBorder="1" applyAlignment="1">
      <alignment horizontal="justify" vertical="top" wrapText="1"/>
    </xf>
    <xf numFmtId="0" fontId="16" fillId="3" borderId="6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left" vertical="top" wrapText="1" indent="2"/>
    </xf>
    <xf numFmtId="0" fontId="18" fillId="0" borderId="8" xfId="0" applyFont="1" applyBorder="1" applyAlignment="1">
      <alignment horizontal="left" vertical="top" wrapText="1" indent="4"/>
    </xf>
    <xf numFmtId="0" fontId="16" fillId="0" borderId="4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64" fontId="13" fillId="3" borderId="8" xfId="0" applyNumberFormat="1" applyFont="1" applyFill="1" applyBorder="1" applyAlignment="1">
      <alignment horizontal="center" vertical="top" wrapText="1"/>
    </xf>
    <xf numFmtId="164" fontId="18" fillId="3" borderId="8" xfId="0" applyNumberFormat="1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165" fontId="16" fillId="0" borderId="4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165" fontId="16" fillId="0" borderId="19" xfId="0" applyNumberFormat="1" applyFont="1" applyBorder="1" applyAlignment="1">
      <alignment horizontal="center" vertical="top" wrapText="1"/>
    </xf>
    <xf numFmtId="164" fontId="16" fillId="0" borderId="6" xfId="0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top" wrapText="1"/>
    </xf>
    <xf numFmtId="164" fontId="16" fillId="3" borderId="17" xfId="0" applyNumberFormat="1" applyFont="1" applyFill="1" applyBorder="1" applyAlignment="1">
      <alignment horizontal="center" vertical="top" wrapText="1"/>
    </xf>
    <xf numFmtId="164" fontId="16" fillId="3" borderId="6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8" fillId="0" borderId="8" xfId="0" applyNumberFormat="1" applyFont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6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3" borderId="8" xfId="0" applyFont="1" applyFill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6" fillId="3" borderId="8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27" fillId="3" borderId="6" xfId="2" applyFont="1" applyFill="1" applyBorder="1" applyAlignment="1" applyProtection="1">
      <alignment vertical="top" wrapText="1"/>
    </xf>
    <xf numFmtId="0" fontId="27" fillId="3" borderId="9" xfId="2" applyFont="1" applyFill="1" applyBorder="1" applyAlignment="1" applyProtection="1">
      <alignment vertical="top" wrapText="1"/>
    </xf>
    <xf numFmtId="0" fontId="27" fillId="3" borderId="11" xfId="2" applyFont="1" applyFill="1" applyBorder="1" applyAlignment="1" applyProtection="1">
      <alignment vertical="top" wrapText="1"/>
    </xf>
    <xf numFmtId="0" fontId="27" fillId="3" borderId="14" xfId="2" applyFont="1" applyFill="1" applyBorder="1" applyAlignment="1" applyProtection="1">
      <alignment vertical="top" wrapText="1"/>
    </xf>
    <xf numFmtId="0" fontId="27" fillId="3" borderId="16" xfId="2" applyFont="1" applyFill="1" applyBorder="1" applyAlignment="1" applyProtection="1">
      <alignment vertical="top" wrapText="1"/>
    </xf>
    <xf numFmtId="0" fontId="27" fillId="3" borderId="5" xfId="2" applyFont="1" applyFill="1" applyBorder="1" applyAlignment="1" applyProtection="1">
      <alignment vertical="top" wrapText="1"/>
    </xf>
    <xf numFmtId="0" fontId="27" fillId="3" borderId="7" xfId="2" applyFont="1" applyFill="1" applyBorder="1" applyAlignment="1" applyProtection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5" fillId="3" borderId="17" xfId="0" applyFont="1" applyFill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16" fillId="0" borderId="7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49" fontId="11" fillId="3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3" borderId="0" xfId="0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65" fontId="16" fillId="3" borderId="8" xfId="0" applyNumberFormat="1" applyFont="1" applyFill="1" applyBorder="1" applyAlignment="1">
      <alignment horizontal="center" vertical="top" wrapText="1"/>
    </xf>
    <xf numFmtId="0" fontId="29" fillId="0" borderId="8" xfId="1" applyFont="1" applyBorder="1" applyAlignment="1" applyProtection="1">
      <alignment horizontal="justify" vertical="top" wrapText="1"/>
    </xf>
    <xf numFmtId="0" fontId="12" fillId="3" borderId="0" xfId="0" applyFont="1" applyFill="1" applyAlignment="1">
      <alignment horizontal="left" vertical="top"/>
    </xf>
    <xf numFmtId="165" fontId="16" fillId="0" borderId="8" xfId="0" applyNumberFormat="1" applyFont="1" applyBorder="1" applyAlignment="1">
      <alignment horizontal="center" vertical="top" wrapText="1"/>
    </xf>
    <xf numFmtId="165" fontId="16" fillId="0" borderId="6" xfId="0" applyNumberFormat="1" applyFont="1" applyBorder="1" applyAlignment="1">
      <alignment horizontal="center" vertical="top" wrapText="1"/>
    </xf>
    <xf numFmtId="0" fontId="12" fillId="3" borderId="0" xfId="0" applyFont="1" applyFill="1"/>
    <xf numFmtId="0" fontId="16" fillId="3" borderId="7" xfId="0" applyFont="1" applyFill="1" applyBorder="1" applyAlignment="1">
      <alignment horizontal="justify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6" xfId="2" applyFont="1" applyFill="1" applyBorder="1" applyAlignment="1" applyProtection="1">
      <alignment horizontal="left" vertical="center" wrapText="1" shrinkToFit="1"/>
    </xf>
    <xf numFmtId="0" fontId="15" fillId="3" borderId="6" xfId="2" applyFont="1" applyFill="1" applyBorder="1" applyAlignment="1" applyProtection="1">
      <alignment vertical="top" wrapText="1"/>
    </xf>
    <xf numFmtId="0" fontId="16" fillId="3" borderId="8" xfId="0" applyFont="1" applyFill="1" applyBorder="1" applyAlignment="1">
      <alignment horizontal="left" vertical="top" wrapText="1" indent="2"/>
    </xf>
    <xf numFmtId="164" fontId="16" fillId="3" borderId="0" xfId="0" applyNumberFormat="1" applyFont="1" applyFill="1" applyBorder="1" applyAlignment="1">
      <alignment horizontal="center" vertical="top" wrapText="1"/>
    </xf>
    <xf numFmtId="164" fontId="16" fillId="3" borderId="1" xfId="0" applyNumberFormat="1" applyFont="1" applyFill="1" applyBorder="1" applyAlignment="1">
      <alignment horizontal="center" vertical="top" wrapText="1"/>
    </xf>
    <xf numFmtId="0" fontId="16" fillId="3" borderId="12" xfId="2" applyFont="1" applyFill="1" applyBorder="1" applyAlignment="1" applyProtection="1">
      <alignment horizontal="left" vertical="center" wrapText="1" shrinkToFit="1"/>
    </xf>
    <xf numFmtId="0" fontId="30" fillId="0" borderId="0" xfId="0" applyFont="1" applyAlignment="1">
      <alignment horizontal="left" vertical="top"/>
    </xf>
    <xf numFmtId="0" fontId="30" fillId="0" borderId="0" xfId="0" applyFont="1"/>
    <xf numFmtId="0" fontId="16" fillId="0" borderId="6" xfId="0" applyFont="1" applyBorder="1" applyAlignment="1">
      <alignment horizontal="justify" vertical="top" wrapText="1"/>
    </xf>
    <xf numFmtId="3" fontId="32" fillId="0" borderId="20" xfId="0" applyNumberFormat="1" applyFont="1" applyFill="1" applyBorder="1"/>
    <xf numFmtId="0" fontId="32" fillId="0" borderId="21" xfId="0" applyFont="1" applyBorder="1"/>
    <xf numFmtId="3" fontId="0" fillId="0" borderId="0" xfId="0" applyNumberFormat="1" applyAlignment="1">
      <alignment horizontal="left" vertical="top"/>
    </xf>
    <xf numFmtId="166" fontId="3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49" fontId="35" fillId="3" borderId="7" xfId="0" applyNumberFormat="1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justify" vertical="top" wrapText="1"/>
    </xf>
    <xf numFmtId="0" fontId="15" fillId="0" borderId="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18" xfId="0" applyFont="1" applyBorder="1" applyAlignment="1">
      <alignment horizontal="justify" vertical="top" wrapText="1"/>
    </xf>
    <xf numFmtId="164" fontId="13" fillId="3" borderId="12" xfId="0" applyNumberFormat="1" applyFont="1" applyFill="1" applyBorder="1" applyAlignment="1">
      <alignment horizontal="center" vertical="top" wrapText="1"/>
    </xf>
    <xf numFmtId="164" fontId="13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6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7" fillId="4" borderId="0" xfId="0" applyFont="1" applyFill="1" applyBorder="1" applyAlignment="1">
      <alignment vertical="center" wrapText="1"/>
    </xf>
    <xf numFmtId="49" fontId="11" fillId="3" borderId="7" xfId="0" applyNumberFormat="1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justify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justify" vertical="top" wrapText="1"/>
    </xf>
    <xf numFmtId="0" fontId="16" fillId="0" borderId="8" xfId="0" applyFont="1" applyFill="1" applyBorder="1" applyAlignment="1">
      <alignment horizontal="justify" vertical="top" wrapText="1"/>
    </xf>
    <xf numFmtId="164" fontId="16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39" fillId="0" borderId="20" xfId="0" applyFont="1" applyBorder="1" applyAlignment="1">
      <alignment horizontal="center"/>
    </xf>
    <xf numFmtId="164" fontId="0" fillId="0" borderId="0" xfId="0" applyNumberForma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49" fontId="11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11" fillId="3" borderId="9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justify" vertical="top" wrapText="1"/>
    </xf>
    <xf numFmtId="0" fontId="16" fillId="0" borderId="7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top" wrapText="1"/>
    </xf>
    <xf numFmtId="164" fontId="16" fillId="3" borderId="5" xfId="0" applyNumberFormat="1" applyFont="1" applyFill="1" applyBorder="1" applyAlignment="1">
      <alignment horizontal="center" vertical="top" wrapText="1"/>
    </xf>
    <xf numFmtId="164" fontId="16" fillId="3" borderId="7" xfId="0" applyNumberFormat="1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24" fillId="0" borderId="0" xfId="1" applyFont="1" applyAlignment="1" applyProtection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6"/>
  <sheetViews>
    <sheetView tabSelected="1" showWhiteSpace="0" topLeftCell="A237" zoomScaleNormal="100" zoomScaleSheetLayoutView="130" zoomScalePageLayoutView="120" workbookViewId="0">
      <selection activeCell="K244" sqref="K244"/>
    </sheetView>
  </sheetViews>
  <sheetFormatPr defaultRowHeight="15" x14ac:dyDescent="0.25"/>
  <cols>
    <col min="1" max="1" width="6.42578125" style="8" customWidth="1"/>
    <col min="2" max="2" width="35.140625" style="27" customWidth="1"/>
    <col min="3" max="3" width="10.5703125" style="88" customWidth="1"/>
    <col min="4" max="4" width="12.5703125" style="66" customWidth="1"/>
    <col min="5" max="5" width="11.5703125" style="66" customWidth="1"/>
    <col min="6" max="6" width="10.28515625" style="66" customWidth="1"/>
    <col min="7" max="8" width="11.28515625" style="66" customWidth="1"/>
    <col min="9" max="9" width="10" style="95" customWidth="1"/>
    <col min="10" max="10" width="9.5703125" style="95" bestFit="1" customWidth="1"/>
    <col min="11" max="12" width="9.140625" style="95"/>
  </cols>
  <sheetData>
    <row r="1" spans="1:12" ht="19.5" thickBot="1" x14ac:dyDescent="0.3">
      <c r="A1" s="154" t="s">
        <v>422</v>
      </c>
      <c r="B1" s="154"/>
      <c r="C1" s="154"/>
      <c r="D1" s="154"/>
      <c r="E1" s="154"/>
      <c r="F1" s="154"/>
      <c r="G1" s="154"/>
      <c r="H1" s="154"/>
    </row>
    <row r="2" spans="1:12" ht="46.5" customHeight="1" thickBot="1" x14ac:dyDescent="0.35">
      <c r="A2" s="155" t="s">
        <v>0</v>
      </c>
      <c r="B2" s="156"/>
      <c r="C2" s="156"/>
      <c r="D2" s="156"/>
      <c r="E2" s="156"/>
      <c r="F2" s="156"/>
      <c r="G2" s="156"/>
      <c r="H2" s="157"/>
    </row>
    <row r="3" spans="1:12" ht="15.75" thickBot="1" x14ac:dyDescent="0.3">
      <c r="A3" s="158" t="s">
        <v>1</v>
      </c>
      <c r="B3" s="160" t="s">
        <v>2</v>
      </c>
      <c r="C3" s="162" t="s">
        <v>3</v>
      </c>
      <c r="D3" s="47" t="s">
        <v>4</v>
      </c>
      <c r="E3" s="47" t="s">
        <v>5</v>
      </c>
      <c r="F3" s="164" t="s">
        <v>6</v>
      </c>
      <c r="G3" s="165"/>
      <c r="H3" s="166"/>
    </row>
    <row r="4" spans="1:12" ht="15.75" thickBot="1" x14ac:dyDescent="0.3">
      <c r="A4" s="159"/>
      <c r="B4" s="161"/>
      <c r="C4" s="163"/>
      <c r="D4" s="18">
        <v>2016</v>
      </c>
      <c r="E4" s="137">
        <v>2017</v>
      </c>
      <c r="F4" s="18">
        <v>2018</v>
      </c>
      <c r="G4" s="18">
        <v>2019</v>
      </c>
      <c r="H4" s="18">
        <v>2020</v>
      </c>
    </row>
    <row r="5" spans="1:12" ht="15.75" thickBot="1" x14ac:dyDescent="0.3">
      <c r="A5" s="1" t="s">
        <v>7</v>
      </c>
      <c r="B5" s="167" t="s">
        <v>8</v>
      </c>
      <c r="C5" s="168"/>
      <c r="D5" s="168"/>
      <c r="E5" s="168"/>
      <c r="F5" s="168"/>
      <c r="G5" s="168"/>
      <c r="H5" s="169"/>
    </row>
    <row r="6" spans="1:12" s="10" customFormat="1" ht="23.25" thickBot="1" x14ac:dyDescent="0.3">
      <c r="A6" s="170">
        <v>1</v>
      </c>
      <c r="B6" s="15" t="s">
        <v>9</v>
      </c>
      <c r="C6" s="68" t="s">
        <v>10</v>
      </c>
      <c r="D6" s="17">
        <v>62595</v>
      </c>
      <c r="E6" s="17">
        <f>D6+D13-D14+D15</f>
        <v>62039</v>
      </c>
      <c r="F6" s="17">
        <f>E6+E13-E14+E15</f>
        <v>61594</v>
      </c>
      <c r="G6" s="17">
        <f>F6+F13-F14+F15</f>
        <v>61194</v>
      </c>
      <c r="H6" s="17">
        <f>G6+G13-G14+G15</f>
        <v>60914</v>
      </c>
      <c r="I6" s="96"/>
      <c r="J6" s="96"/>
      <c r="K6" s="96"/>
      <c r="L6" s="96"/>
    </row>
    <row r="7" spans="1:12" s="10" customFormat="1" ht="15.75" thickBot="1" x14ac:dyDescent="0.3">
      <c r="A7" s="171"/>
      <c r="B7" s="15" t="s">
        <v>11</v>
      </c>
      <c r="C7" s="68" t="s">
        <v>12</v>
      </c>
      <c r="D7" s="17">
        <v>99.3</v>
      </c>
      <c r="E7" s="48">
        <f>E6/D6*100</f>
        <v>99.111750139787517</v>
      </c>
      <c r="F7" s="48">
        <f>F6/E6*100</f>
        <v>99.282709263527778</v>
      </c>
      <c r="G7" s="48">
        <f>G6/F6*100</f>
        <v>99.350586096048318</v>
      </c>
      <c r="H7" s="48">
        <f>H6/G6*100</f>
        <v>99.542438801189661</v>
      </c>
      <c r="I7" s="96"/>
      <c r="J7" s="96"/>
      <c r="K7" s="96"/>
      <c r="L7" s="96"/>
    </row>
    <row r="8" spans="1:12" s="10" customFormat="1" ht="15.75" thickBot="1" x14ac:dyDescent="0.3">
      <c r="A8" s="170" t="s">
        <v>13</v>
      </c>
      <c r="B8" s="15" t="s">
        <v>14</v>
      </c>
      <c r="C8" s="68" t="s">
        <v>10</v>
      </c>
      <c r="D8" s="17">
        <v>23091</v>
      </c>
      <c r="E8" s="17">
        <v>22905</v>
      </c>
      <c r="F8" s="17">
        <v>22740</v>
      </c>
      <c r="G8" s="17">
        <v>22595</v>
      </c>
      <c r="H8" s="17">
        <v>22497</v>
      </c>
      <c r="I8" s="96"/>
      <c r="J8" s="96"/>
      <c r="K8" s="96"/>
      <c r="L8" s="96"/>
    </row>
    <row r="9" spans="1:12" s="10" customFormat="1" ht="15.75" thickBot="1" x14ac:dyDescent="0.3">
      <c r="A9" s="171"/>
      <c r="B9" s="15" t="s">
        <v>11</v>
      </c>
      <c r="C9" s="68" t="s">
        <v>12</v>
      </c>
      <c r="D9" s="48">
        <v>99.4</v>
      </c>
      <c r="E9" s="48">
        <f>E8/D8*100</f>
        <v>99.194491360270234</v>
      </c>
      <c r="F9" s="48">
        <f>F8/E8*100</f>
        <v>99.279633267845441</v>
      </c>
      <c r="G9" s="48">
        <f>G8/F8*100</f>
        <v>99.362357080035181</v>
      </c>
      <c r="H9" s="48">
        <f>H8/G8*100</f>
        <v>99.566275724717855</v>
      </c>
      <c r="I9" s="96"/>
      <c r="J9" s="96"/>
      <c r="K9" s="96"/>
      <c r="L9" s="96"/>
    </row>
    <row r="10" spans="1:12" s="10" customFormat="1" ht="15.75" thickBot="1" x14ac:dyDescent="0.3">
      <c r="A10" s="170" t="s">
        <v>15</v>
      </c>
      <c r="B10" s="15" t="s">
        <v>16</v>
      </c>
      <c r="C10" s="68" t="s">
        <v>10</v>
      </c>
      <c r="D10" s="17">
        <f>D6-D8</f>
        <v>39504</v>
      </c>
      <c r="E10" s="17">
        <f>E6-E8</f>
        <v>39134</v>
      </c>
      <c r="F10" s="17">
        <f>F6-F8</f>
        <v>38854</v>
      </c>
      <c r="G10" s="17">
        <f>G6-G8</f>
        <v>38599</v>
      </c>
      <c r="H10" s="17">
        <f>H6-H8</f>
        <v>38417</v>
      </c>
      <c r="I10" s="96"/>
      <c r="J10" s="96"/>
      <c r="K10" s="96"/>
      <c r="L10" s="96"/>
    </row>
    <row r="11" spans="1:12" s="10" customFormat="1" ht="15.75" thickBot="1" x14ac:dyDescent="0.3">
      <c r="A11" s="171"/>
      <c r="B11" s="15" t="s">
        <v>17</v>
      </c>
      <c r="C11" s="68" t="s">
        <v>12</v>
      </c>
      <c r="D11" s="17">
        <v>99.2</v>
      </c>
      <c r="E11" s="48">
        <f>E10/D10*100</f>
        <v>99.06338598622925</v>
      </c>
      <c r="F11" s="48">
        <f>F10/E10*100</f>
        <v>99.284509633566714</v>
      </c>
      <c r="G11" s="48">
        <f>G10/F10*100</f>
        <v>99.343696916662367</v>
      </c>
      <c r="H11" s="48">
        <f>H10/G10*100</f>
        <v>99.528485193916936</v>
      </c>
      <c r="I11" s="96"/>
      <c r="J11" s="96"/>
      <c r="K11" s="96"/>
      <c r="L11" s="96"/>
    </row>
    <row r="12" spans="1:12" s="10" customFormat="1" ht="15.75" thickBot="1" x14ac:dyDescent="0.3">
      <c r="A12" s="136" t="s">
        <v>18</v>
      </c>
      <c r="B12" s="24" t="s">
        <v>19</v>
      </c>
      <c r="C12" s="69" t="s">
        <v>10</v>
      </c>
      <c r="D12" s="17">
        <f>(D6+E6)/2</f>
        <v>62317</v>
      </c>
      <c r="E12" s="17">
        <f>(E6+F6)/2</f>
        <v>61816.5</v>
      </c>
      <c r="F12" s="17">
        <f>(F6+G6)/2</f>
        <v>61394</v>
      </c>
      <c r="G12" s="17">
        <f>(G6+H6)/2</f>
        <v>61054</v>
      </c>
      <c r="H12" s="17">
        <f>(H6+(H6+H13-H14+H15))/2</f>
        <v>60799</v>
      </c>
      <c r="I12" s="96"/>
      <c r="J12" s="96"/>
      <c r="K12" s="96"/>
      <c r="L12" s="96"/>
    </row>
    <row r="13" spans="1:12" s="10" customFormat="1" ht="23.25" thickBot="1" x14ac:dyDescent="0.3">
      <c r="A13" s="145">
        <v>2</v>
      </c>
      <c r="B13" s="15" t="s">
        <v>20</v>
      </c>
      <c r="C13" s="68" t="s">
        <v>10</v>
      </c>
      <c r="D13" s="16">
        <v>560</v>
      </c>
      <c r="E13" s="16">
        <v>565</v>
      </c>
      <c r="F13" s="16">
        <v>560</v>
      </c>
      <c r="G13" s="16">
        <v>570</v>
      </c>
      <c r="H13" s="16">
        <v>570</v>
      </c>
      <c r="I13" s="96"/>
      <c r="J13" s="96"/>
      <c r="K13" s="96"/>
      <c r="L13" s="96"/>
    </row>
    <row r="14" spans="1:12" s="10" customFormat="1" ht="15.75" thickBot="1" x14ac:dyDescent="0.3">
      <c r="A14" s="145">
        <v>3</v>
      </c>
      <c r="B14" s="15" t="s">
        <v>21</v>
      </c>
      <c r="C14" s="68" t="s">
        <v>10</v>
      </c>
      <c r="D14" s="16">
        <v>919</v>
      </c>
      <c r="E14" s="16">
        <v>910</v>
      </c>
      <c r="F14" s="16">
        <v>910</v>
      </c>
      <c r="G14" s="16">
        <v>900</v>
      </c>
      <c r="H14" s="16">
        <v>900</v>
      </c>
      <c r="I14" s="96"/>
      <c r="J14" s="96"/>
      <c r="K14" s="96"/>
      <c r="L14" s="96"/>
    </row>
    <row r="15" spans="1:12" s="10" customFormat="1" ht="15.75" thickBot="1" x14ac:dyDescent="0.3">
      <c r="A15" s="145">
        <v>4</v>
      </c>
      <c r="B15" s="15" t="s">
        <v>22</v>
      </c>
      <c r="C15" s="68" t="s">
        <v>10</v>
      </c>
      <c r="D15" s="16">
        <v>-197</v>
      </c>
      <c r="E15" s="16">
        <v>-100</v>
      </c>
      <c r="F15" s="16">
        <v>-50</v>
      </c>
      <c r="G15" s="16">
        <v>50</v>
      </c>
      <c r="H15" s="16">
        <v>100</v>
      </c>
      <c r="I15" s="96"/>
      <c r="J15" s="96"/>
      <c r="K15" s="96"/>
      <c r="L15" s="96"/>
    </row>
    <row r="16" spans="1:12" s="10" customFormat="1" ht="17.25" thickBot="1" x14ac:dyDescent="0.3">
      <c r="A16" s="145">
        <v>5</v>
      </c>
      <c r="B16" s="15" t="s">
        <v>23</v>
      </c>
      <c r="C16" s="68" t="s">
        <v>24</v>
      </c>
      <c r="D16" s="12">
        <v>9</v>
      </c>
      <c r="E16" s="12">
        <f>E13/E12*1000</f>
        <v>9.139954542880945</v>
      </c>
      <c r="F16" s="12">
        <f>F13/F12*1000</f>
        <v>9.1214125158810315</v>
      </c>
      <c r="G16" s="12">
        <f>G13/G12*1000</f>
        <v>9.3359976414321757</v>
      </c>
      <c r="H16" s="12">
        <f>H13/H12*1000</f>
        <v>9.3751541966150747</v>
      </c>
      <c r="I16" s="96"/>
      <c r="J16" s="96"/>
      <c r="K16" s="96"/>
      <c r="L16" s="96"/>
    </row>
    <row r="17" spans="1:12" s="10" customFormat="1" ht="17.25" thickBot="1" x14ac:dyDescent="0.3">
      <c r="A17" s="145">
        <v>6</v>
      </c>
      <c r="B17" s="15" t="s">
        <v>25</v>
      </c>
      <c r="C17" s="68" t="s">
        <v>24</v>
      </c>
      <c r="D17" s="12">
        <v>14.7</v>
      </c>
      <c r="E17" s="12">
        <f>E14/E12*1000</f>
        <v>14.7209887327817</v>
      </c>
      <c r="F17" s="12">
        <f>F14/F12*1000</f>
        <v>14.822295338306676</v>
      </c>
      <c r="G17" s="12">
        <f>G14/G12*1000</f>
        <v>14.741048907524485</v>
      </c>
      <c r="H17" s="12">
        <f>H14/H12*1000</f>
        <v>14.802875047286962</v>
      </c>
      <c r="I17" s="96"/>
      <c r="J17" s="96"/>
      <c r="K17" s="96"/>
      <c r="L17" s="96"/>
    </row>
    <row r="18" spans="1:12" s="10" customFormat="1" ht="23.25" thickBot="1" x14ac:dyDescent="0.3">
      <c r="A18" s="145">
        <v>7</v>
      </c>
      <c r="B18" s="15" t="s">
        <v>26</v>
      </c>
      <c r="C18" s="68" t="s">
        <v>24</v>
      </c>
      <c r="D18" s="12">
        <v>-5.7</v>
      </c>
      <c r="E18" s="12">
        <f t="shared" ref="E18:H18" si="0">E16-E17</f>
        <v>-5.5810341899007554</v>
      </c>
      <c r="F18" s="12">
        <f t="shared" si="0"/>
        <v>-5.700882822425644</v>
      </c>
      <c r="G18" s="12">
        <f t="shared" si="0"/>
        <v>-5.4050512660923093</v>
      </c>
      <c r="H18" s="12">
        <f t="shared" si="0"/>
        <v>-5.4277208506718875</v>
      </c>
      <c r="I18" s="96"/>
      <c r="J18" s="96"/>
      <c r="K18" s="96"/>
      <c r="L18" s="96"/>
    </row>
    <row r="19" spans="1:12" s="10" customFormat="1" ht="23.25" thickBot="1" x14ac:dyDescent="0.3">
      <c r="A19" s="145">
        <v>8</v>
      </c>
      <c r="B19" s="15" t="s">
        <v>27</v>
      </c>
      <c r="C19" s="68" t="s">
        <v>24</v>
      </c>
      <c r="D19" s="12">
        <v>-3.2</v>
      </c>
      <c r="E19" s="12">
        <f>E15/E12*1000</f>
        <v>-1.6176910695364506</v>
      </c>
      <c r="F19" s="12">
        <f>F15/F12*1000</f>
        <v>-0.81441183177509202</v>
      </c>
      <c r="G19" s="12">
        <f>G15/G12*1000</f>
        <v>0.81894716152913816</v>
      </c>
      <c r="H19" s="12">
        <f>H15/H12*1000</f>
        <v>1.6447638941429958</v>
      </c>
      <c r="I19" s="96"/>
      <c r="J19" s="96"/>
      <c r="K19" s="96"/>
      <c r="L19" s="96"/>
    </row>
    <row r="20" spans="1:12" ht="19.5" thickBot="1" x14ac:dyDescent="0.35">
      <c r="A20" s="172"/>
      <c r="B20" s="172"/>
      <c r="C20" s="172"/>
      <c r="D20" s="172"/>
      <c r="E20" s="172"/>
      <c r="F20" s="172"/>
      <c r="G20" s="172"/>
      <c r="H20" s="172"/>
    </row>
    <row r="21" spans="1:12" ht="15.75" thickBot="1" x14ac:dyDescent="0.3">
      <c r="A21" s="158" t="s">
        <v>1</v>
      </c>
      <c r="B21" s="160" t="s">
        <v>2</v>
      </c>
      <c r="C21" s="162" t="s">
        <v>3</v>
      </c>
      <c r="D21" s="47" t="s">
        <v>4</v>
      </c>
      <c r="E21" s="47" t="s">
        <v>5</v>
      </c>
      <c r="F21" s="164" t="s">
        <v>6</v>
      </c>
      <c r="G21" s="165"/>
      <c r="H21" s="166"/>
    </row>
    <row r="22" spans="1:12" ht="15.75" thickBot="1" x14ac:dyDescent="0.3">
      <c r="A22" s="159"/>
      <c r="B22" s="161"/>
      <c r="C22" s="163"/>
      <c r="D22" s="18">
        <v>2016</v>
      </c>
      <c r="E22" s="137">
        <v>2017</v>
      </c>
      <c r="F22" s="18">
        <v>2018</v>
      </c>
      <c r="G22" s="18">
        <v>2019</v>
      </c>
      <c r="H22" s="18">
        <v>2020</v>
      </c>
    </row>
    <row r="23" spans="1:12" ht="15.75" thickBot="1" x14ac:dyDescent="0.3">
      <c r="A23" s="2" t="s">
        <v>28</v>
      </c>
      <c r="B23" s="188" t="s">
        <v>29</v>
      </c>
      <c r="C23" s="189"/>
      <c r="D23" s="189"/>
      <c r="E23" s="189"/>
      <c r="F23" s="189"/>
      <c r="G23" s="189"/>
      <c r="H23" s="190"/>
    </row>
    <row r="24" spans="1:12" s="10" customFormat="1" ht="23.25" thickBot="1" x14ac:dyDescent="0.3">
      <c r="A24" s="145">
        <v>1</v>
      </c>
      <c r="B24" s="89" t="s">
        <v>30</v>
      </c>
      <c r="C24" s="68" t="s">
        <v>10</v>
      </c>
      <c r="D24" s="16">
        <v>22262</v>
      </c>
      <c r="E24" s="16">
        <v>22215</v>
      </c>
      <c r="F24" s="16">
        <v>22200</v>
      </c>
      <c r="G24" s="16">
        <v>22200</v>
      </c>
      <c r="H24" s="16">
        <v>22250</v>
      </c>
      <c r="I24" s="96"/>
      <c r="J24" s="96"/>
      <c r="K24" s="96"/>
      <c r="L24" s="96"/>
    </row>
    <row r="25" spans="1:12" s="10" customFormat="1" ht="23.25" thickBot="1" x14ac:dyDescent="0.3">
      <c r="A25" s="145" t="s">
        <v>31</v>
      </c>
      <c r="B25" s="90" t="s">
        <v>32</v>
      </c>
      <c r="C25" s="68" t="s">
        <v>12</v>
      </c>
      <c r="D25" s="16">
        <v>0.26</v>
      </c>
      <c r="E25" s="16">
        <v>0.3</v>
      </c>
      <c r="F25" s="16">
        <v>0.3</v>
      </c>
      <c r="G25" s="16">
        <v>0.3</v>
      </c>
      <c r="H25" s="16">
        <v>0.3</v>
      </c>
      <c r="I25" s="96"/>
      <c r="J25" s="96"/>
      <c r="K25" s="96"/>
      <c r="L25" s="96"/>
    </row>
    <row r="26" spans="1:12" s="10" customFormat="1" ht="45.75" thickBot="1" x14ac:dyDescent="0.3">
      <c r="A26" s="145" t="s">
        <v>33</v>
      </c>
      <c r="B26" s="90" t="s">
        <v>34</v>
      </c>
      <c r="C26" s="68" t="s">
        <v>10</v>
      </c>
      <c r="D26" s="16">
        <v>79</v>
      </c>
      <c r="E26" s="16">
        <v>90</v>
      </c>
      <c r="F26" s="16">
        <v>90</v>
      </c>
      <c r="G26" s="16">
        <v>90</v>
      </c>
      <c r="H26" s="16">
        <v>90</v>
      </c>
      <c r="I26" s="96"/>
      <c r="J26" s="96"/>
      <c r="K26" s="96"/>
      <c r="L26" s="96"/>
    </row>
    <row r="27" spans="1:12" s="10" customFormat="1" ht="34.5" thickBot="1" x14ac:dyDescent="0.3">
      <c r="A27" s="145" t="s">
        <v>35</v>
      </c>
      <c r="B27" s="90" t="s">
        <v>36</v>
      </c>
      <c r="C27" s="68" t="s">
        <v>37</v>
      </c>
      <c r="D27" s="16">
        <v>261</v>
      </c>
      <c r="E27" s="16">
        <v>300</v>
      </c>
      <c r="F27" s="16">
        <v>300</v>
      </c>
      <c r="G27" s="16">
        <v>300</v>
      </c>
      <c r="H27" s="16">
        <v>300</v>
      </c>
      <c r="I27" s="96"/>
      <c r="J27" s="96"/>
      <c r="K27" s="96"/>
      <c r="L27" s="96"/>
    </row>
    <row r="28" spans="1:12" s="105" customFormat="1" ht="15.75" thickBot="1" x14ac:dyDescent="0.3">
      <c r="A28" s="136" t="s">
        <v>38</v>
      </c>
      <c r="B28" s="107" t="s">
        <v>39</v>
      </c>
      <c r="C28" s="69" t="s">
        <v>37</v>
      </c>
      <c r="D28" s="17"/>
      <c r="E28" s="17"/>
      <c r="F28" s="17"/>
      <c r="G28" s="17"/>
      <c r="H28" s="17"/>
      <c r="I28" s="102"/>
      <c r="J28" s="102"/>
      <c r="K28" s="102"/>
      <c r="L28" s="102"/>
    </row>
    <row r="29" spans="1:12" s="105" customFormat="1" ht="15.75" thickBot="1" x14ac:dyDescent="0.3">
      <c r="A29" s="136" t="s">
        <v>40</v>
      </c>
      <c r="B29" s="106" t="s">
        <v>41</v>
      </c>
      <c r="C29" s="69" t="s">
        <v>37</v>
      </c>
      <c r="D29" s="17"/>
      <c r="E29" s="17"/>
      <c r="F29" s="17"/>
      <c r="G29" s="17"/>
      <c r="H29" s="17"/>
      <c r="I29" s="102"/>
      <c r="J29" s="102"/>
      <c r="K29" s="102"/>
      <c r="L29" s="102"/>
    </row>
    <row r="30" spans="1:12" s="105" customFormat="1" ht="15.75" thickBot="1" x14ac:dyDescent="0.3">
      <c r="A30" s="136" t="s">
        <v>42</v>
      </c>
      <c r="B30" s="106" t="s">
        <v>43</v>
      </c>
      <c r="C30" s="69" t="s">
        <v>37</v>
      </c>
      <c r="D30" s="17"/>
      <c r="E30" s="17"/>
      <c r="F30" s="17"/>
      <c r="G30" s="17"/>
      <c r="H30" s="17"/>
      <c r="I30" s="102"/>
      <c r="J30" s="102"/>
      <c r="K30" s="102"/>
      <c r="L30" s="102"/>
    </row>
    <row r="31" spans="1:12" s="105" customFormat="1" ht="34.5" thickBot="1" x14ac:dyDescent="0.3">
      <c r="A31" s="136" t="s">
        <v>44</v>
      </c>
      <c r="B31" s="43" t="s">
        <v>45</v>
      </c>
      <c r="C31" s="93" t="s">
        <v>10</v>
      </c>
      <c r="D31" s="49">
        <v>9563</v>
      </c>
      <c r="E31" s="49">
        <v>9577</v>
      </c>
      <c r="F31" s="49">
        <v>9600</v>
      </c>
      <c r="G31" s="49">
        <v>9700</v>
      </c>
      <c r="H31" s="49">
        <v>9750</v>
      </c>
      <c r="I31" s="102"/>
      <c r="J31" s="102"/>
      <c r="K31" s="102"/>
      <c r="L31" s="102"/>
    </row>
    <row r="32" spans="1:12" s="105" customFormat="1" ht="45.75" thickBot="1" x14ac:dyDescent="0.3">
      <c r="A32" s="136" t="s">
        <v>46</v>
      </c>
      <c r="B32" s="106" t="s">
        <v>47</v>
      </c>
      <c r="C32" s="69" t="s">
        <v>48</v>
      </c>
      <c r="D32" s="17">
        <v>29047</v>
      </c>
      <c r="E32" s="17">
        <v>29630</v>
      </c>
      <c r="F32" s="17">
        <v>30220</v>
      </c>
      <c r="G32" s="17">
        <v>30820</v>
      </c>
      <c r="H32" s="17">
        <v>31420</v>
      </c>
      <c r="I32" s="102"/>
      <c r="J32" s="102"/>
      <c r="K32" s="102"/>
      <c r="L32" s="102"/>
    </row>
    <row r="33" spans="1:21" s="105" customFormat="1" ht="34.5" thickBot="1" x14ac:dyDescent="0.3">
      <c r="A33" s="136" t="s">
        <v>49</v>
      </c>
      <c r="B33" s="106" t="s">
        <v>50</v>
      </c>
      <c r="C33" s="69" t="s">
        <v>51</v>
      </c>
      <c r="D33" s="17">
        <v>3333345.5</v>
      </c>
      <c r="E33" s="17">
        <f>E32*E31*12/1000</f>
        <v>3405198.12</v>
      </c>
      <c r="F33" s="17">
        <f>F32*F31*12/1000</f>
        <v>3481344</v>
      </c>
      <c r="G33" s="17">
        <f t="shared" ref="G33:H33" si="1">G32*G31*12/1000</f>
        <v>3587448</v>
      </c>
      <c r="H33" s="17">
        <f t="shared" si="1"/>
        <v>3676140</v>
      </c>
      <c r="I33" s="102"/>
      <c r="J33" s="102"/>
      <c r="K33" s="102"/>
      <c r="L33" s="102"/>
    </row>
    <row r="34" spans="1:21" ht="19.5" thickBot="1" x14ac:dyDescent="0.35">
      <c r="A34" s="172"/>
      <c r="B34" s="172"/>
      <c r="C34" s="172"/>
      <c r="D34" s="172"/>
      <c r="E34" s="172"/>
      <c r="F34" s="172"/>
      <c r="G34" s="172"/>
      <c r="H34" s="172"/>
    </row>
    <row r="35" spans="1:21" ht="15.75" thickBot="1" x14ac:dyDescent="0.3">
      <c r="A35" s="158" t="s">
        <v>1</v>
      </c>
      <c r="B35" s="160" t="s">
        <v>2</v>
      </c>
      <c r="C35" s="162" t="s">
        <v>3</v>
      </c>
      <c r="D35" s="47" t="s">
        <v>4</v>
      </c>
      <c r="E35" s="47" t="s">
        <v>5</v>
      </c>
      <c r="F35" s="164" t="s">
        <v>6</v>
      </c>
      <c r="G35" s="165"/>
      <c r="H35" s="166"/>
    </row>
    <row r="36" spans="1:21" ht="15.75" thickBot="1" x14ac:dyDescent="0.3">
      <c r="A36" s="159"/>
      <c r="B36" s="161"/>
      <c r="C36" s="163"/>
      <c r="D36" s="18">
        <v>2016</v>
      </c>
      <c r="E36" s="137">
        <v>2017</v>
      </c>
      <c r="F36" s="18">
        <v>2018</v>
      </c>
      <c r="G36" s="18">
        <v>2019</v>
      </c>
      <c r="H36" s="18">
        <v>2020</v>
      </c>
    </row>
    <row r="37" spans="1:21" ht="15.75" thickBot="1" x14ac:dyDescent="0.3">
      <c r="A37" s="4" t="s">
        <v>52</v>
      </c>
      <c r="B37" s="173" t="s">
        <v>53</v>
      </c>
      <c r="C37" s="174"/>
      <c r="D37" s="174"/>
      <c r="E37" s="174"/>
      <c r="F37" s="174"/>
      <c r="G37" s="174"/>
      <c r="H37" s="175"/>
    </row>
    <row r="38" spans="1:21" ht="45.75" thickBot="1" x14ac:dyDescent="0.3">
      <c r="A38" s="176">
        <v>1</v>
      </c>
      <c r="B38" s="20" t="s">
        <v>54</v>
      </c>
      <c r="C38" s="73" t="s">
        <v>51</v>
      </c>
      <c r="D38" s="52">
        <f>D41+D44+D120+D123</f>
        <v>7069917.2699999996</v>
      </c>
      <c r="E38" s="52">
        <f t="shared" ref="E38:H38" si="2">E41+E44+E120+E123</f>
        <v>7364853.5823904416</v>
      </c>
      <c r="F38" s="52">
        <f t="shared" si="2"/>
        <v>7931947.3262699638</v>
      </c>
      <c r="G38" s="52">
        <f t="shared" si="2"/>
        <v>8409431.5439483896</v>
      </c>
      <c r="H38" s="52">
        <f t="shared" si="2"/>
        <v>8946096.8163624797</v>
      </c>
      <c r="I38" s="128">
        <f>I41+I44+I120+I123</f>
        <v>3623204.66</v>
      </c>
    </row>
    <row r="39" spans="1:21" ht="33.75" thickBot="1" x14ac:dyDescent="0.3">
      <c r="A39" s="177"/>
      <c r="B39" s="20" t="s">
        <v>55</v>
      </c>
      <c r="C39" s="73" t="s">
        <v>56</v>
      </c>
      <c r="D39" s="100">
        <f>SUM(D38/D40*100/I38)</f>
        <v>1.913027855615661</v>
      </c>
      <c r="E39" s="52">
        <f>(D41*E42+D44*E45+D120*E121)/D38</f>
        <v>94.806738562444323</v>
      </c>
      <c r="F39" s="52">
        <f>(E41*F42+E44*F45+E120*F121)/E38</f>
        <v>96.80622661800561</v>
      </c>
      <c r="G39" s="52">
        <f>(F41*G42+F44*G45+F120*G121)/F38</f>
        <v>95.08884719457815</v>
      </c>
      <c r="H39" s="52">
        <f>(G41*H42+G44*H45+G120*H121)/G38</f>
        <v>94.698301802780151</v>
      </c>
      <c r="L39" s="129"/>
    </row>
    <row r="40" spans="1:21" ht="17.25" thickBot="1" x14ac:dyDescent="0.3">
      <c r="A40" s="178"/>
      <c r="B40" s="30" t="s">
        <v>57</v>
      </c>
      <c r="C40" s="73" t="s">
        <v>58</v>
      </c>
      <c r="D40" s="52">
        <v>102</v>
      </c>
      <c r="E40" s="52">
        <f>E38/D38/E39*10000</f>
        <v>109.8779577204546</v>
      </c>
      <c r="F40" s="52">
        <f>F38/E38/F39*10000</f>
        <v>111.25317451930688</v>
      </c>
      <c r="G40" s="52">
        <f>G38/F38/G39*10000</f>
        <v>111.49547338832552</v>
      </c>
      <c r="H40" s="52">
        <f>H38/G38/H39*10000</f>
        <v>112.33750222206018</v>
      </c>
    </row>
    <row r="41" spans="1:21" ht="57" thickBot="1" x14ac:dyDescent="0.3">
      <c r="A41" s="176" t="s">
        <v>31</v>
      </c>
      <c r="B41" s="15" t="s">
        <v>426</v>
      </c>
      <c r="C41" s="73" t="s">
        <v>59</v>
      </c>
      <c r="D41" s="48">
        <v>2632809</v>
      </c>
      <c r="E41" s="48">
        <f>D41*E42*E43/10000</f>
        <v>2828400.3806099999</v>
      </c>
      <c r="F41" s="48">
        <f>E41*F42*F43/10000</f>
        <v>3044450.5720832753</v>
      </c>
      <c r="G41" s="48">
        <f>F41*G42*G43/10000</f>
        <v>3277003.9734824286</v>
      </c>
      <c r="H41" s="48">
        <f>G41*H42*H43/10000</f>
        <v>3534124.2592498069</v>
      </c>
      <c r="I41" s="98">
        <v>4115</v>
      </c>
      <c r="K41" s="96"/>
      <c r="L41" s="96"/>
      <c r="M41" s="10"/>
      <c r="N41" s="10" t="s">
        <v>393</v>
      </c>
      <c r="O41" s="10"/>
      <c r="P41" s="10"/>
      <c r="Q41" s="10"/>
      <c r="R41" s="10"/>
      <c r="S41" s="10"/>
      <c r="T41" s="10"/>
      <c r="U41" s="10"/>
    </row>
    <row r="42" spans="1:21" s="10" customFormat="1" ht="33.75" thickBot="1" x14ac:dyDescent="0.3">
      <c r="A42" s="177"/>
      <c r="B42" s="101" t="s">
        <v>60</v>
      </c>
      <c r="C42" s="69" t="s">
        <v>56</v>
      </c>
      <c r="D42" s="100">
        <f>SUM(D41/D43*100/I41)</f>
        <v>973.83223200563691</v>
      </c>
      <c r="E42" s="48">
        <v>103</v>
      </c>
      <c r="F42" s="48">
        <v>103.3</v>
      </c>
      <c r="G42" s="48">
        <v>103.3</v>
      </c>
      <c r="H42" s="48">
        <v>103.4</v>
      </c>
      <c r="I42" s="102"/>
      <c r="J42" s="96"/>
      <c r="K42" s="96"/>
      <c r="L42" s="96"/>
    </row>
    <row r="43" spans="1:21" s="10" customFormat="1" ht="17.25" thickBot="1" x14ac:dyDescent="0.3">
      <c r="A43" s="178"/>
      <c r="B43" s="15" t="s">
        <v>61</v>
      </c>
      <c r="C43" s="69" t="s">
        <v>58</v>
      </c>
      <c r="D43" s="48">
        <v>65.7</v>
      </c>
      <c r="E43" s="48">
        <v>104.3</v>
      </c>
      <c r="F43" s="48">
        <v>104.2</v>
      </c>
      <c r="G43" s="48">
        <v>104.2</v>
      </c>
      <c r="H43" s="48">
        <v>104.3</v>
      </c>
      <c r="I43" s="96"/>
      <c r="J43" s="96"/>
      <c r="K43" s="95"/>
      <c r="L43" s="95"/>
      <c r="M43"/>
      <c r="N43"/>
      <c r="O43"/>
      <c r="P43"/>
      <c r="Q43"/>
      <c r="R43"/>
      <c r="S43"/>
      <c r="T43"/>
      <c r="U43"/>
    </row>
    <row r="44" spans="1:21" ht="68.25" thickBot="1" x14ac:dyDescent="0.3">
      <c r="A44" s="179">
        <v>3</v>
      </c>
      <c r="B44" s="20" t="s">
        <v>420</v>
      </c>
      <c r="C44" s="73" t="s">
        <v>59</v>
      </c>
      <c r="D44" s="52">
        <f>D48+D57+D60+D63+D66+D69+D72+D75+D78+D81+D84+D87+D90+D93+D51+D54+D96+D99+D102+D105+D108+D111+D114+D117</f>
        <v>3876456</v>
      </c>
      <c r="E44" s="52">
        <f t="shared" ref="E44:H44" si="3">E48+E57+E60+E63+E66+E69+E72+E75+E78+E81+E84+E87+E90+E93+E51+E54+E96+E99+E102+E105+E108+E111+E114+E117</f>
        <v>4015166.0356428693</v>
      </c>
      <c r="F44" s="52">
        <f t="shared" si="3"/>
        <v>4350178.7068373952</v>
      </c>
      <c r="G44" s="52">
        <f t="shared" si="3"/>
        <v>4590203.4067279547</v>
      </c>
      <c r="H44" s="52">
        <f t="shared" si="3"/>
        <v>4861479.8540731277</v>
      </c>
      <c r="I44" s="98">
        <f>SUM(I48:I111)</f>
        <v>3094297</v>
      </c>
      <c r="K44" s="96"/>
      <c r="L44" s="96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0" customFormat="1" ht="33.75" thickBot="1" x14ac:dyDescent="0.3">
      <c r="A45" s="180"/>
      <c r="B45" s="15" t="s">
        <v>62</v>
      </c>
      <c r="C45" s="69" t="s">
        <v>56</v>
      </c>
      <c r="D45" s="100">
        <f>SUM(D44/D46*100/I44)</f>
        <v>0.97872998293311853</v>
      </c>
      <c r="E45" s="48">
        <f>(D48*E49+D57*E58+D60*E61+D63*E64+D66*E67+D69*E70+D72*E73+D75*E76+D78*E79+D81*E82+D84*E85+D87*E88+D90*E91+D93*E94)/D44</f>
        <v>92.357287774709704</v>
      </c>
      <c r="F45" s="48">
        <f>(E48*F49+E57*F58+E60*F61+E63*F64+E66*F67+E69*F70+E72*F73+E75*F76+E78*F79+E81*F82+E84*F85+E87*F88+E90*F91+E93*F94)/E44</f>
        <v>94.212803322305902</v>
      </c>
      <c r="G45" s="48">
        <f>(F48*G49+F57*G58+F60*G61+F63*G64+F66*G67+F69*G70+F72*G73+F75*G76+F78*G79+F81*G82+F84*G85+F87*G88+F90*G91+F93*G94)/F44</f>
        <v>91.367633431082623</v>
      </c>
      <c r="H45" s="48">
        <f>(G48*H49+G57*H58+G60*H61+G63*H64+G66*H67+G69*H70+G72*H73+G75*H76+G78*H79+G81*H82+G84*H85+G87*H88+G90*H91+G93*H94)/G44</f>
        <v>90.254811786264625</v>
      </c>
      <c r="I45" s="96"/>
      <c r="J45" s="96"/>
      <c r="K45" s="96"/>
      <c r="L45" s="96"/>
    </row>
    <row r="46" spans="1:21" s="10" customFormat="1" ht="17.25" thickBot="1" x14ac:dyDescent="0.3">
      <c r="A46" s="181"/>
      <c r="B46" s="15" t="s">
        <v>61</v>
      </c>
      <c r="C46" s="69" t="s">
        <v>58</v>
      </c>
      <c r="D46" s="48">
        <v>128</v>
      </c>
      <c r="E46" s="48">
        <f>E44/D44/E45*10000</f>
        <v>112.14953558387822</v>
      </c>
      <c r="F46" s="48">
        <f>F44/E44/F45*10000</f>
        <v>114.99889379784359</v>
      </c>
      <c r="G46" s="48">
        <f>G44/F44/G45*10000</f>
        <v>115.48682893157957</v>
      </c>
      <c r="H46" s="48">
        <f>H44/G44/H45*10000</f>
        <v>117.34543373041755</v>
      </c>
      <c r="I46" s="96"/>
      <c r="J46" s="96"/>
      <c r="K46" s="95"/>
      <c r="L46" s="95"/>
      <c r="M46"/>
      <c r="N46"/>
      <c r="O46"/>
      <c r="P46"/>
      <c r="Q46"/>
      <c r="R46"/>
      <c r="S46"/>
      <c r="T46"/>
      <c r="U46"/>
    </row>
    <row r="47" spans="1:21" ht="15.75" thickBot="1" x14ac:dyDescent="0.3">
      <c r="A47" s="138"/>
      <c r="B47" s="182" t="s">
        <v>63</v>
      </c>
      <c r="C47" s="183"/>
      <c r="D47" s="183"/>
      <c r="E47" s="183"/>
      <c r="F47" s="183"/>
      <c r="G47" s="183"/>
      <c r="H47" s="184"/>
      <c r="K47" s="96"/>
      <c r="L47" s="96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10" customFormat="1" ht="23.25" thickBot="1" x14ac:dyDescent="0.3">
      <c r="A48" s="185" t="s">
        <v>64</v>
      </c>
      <c r="B48" s="15" t="s">
        <v>65</v>
      </c>
      <c r="C48" s="68" t="s">
        <v>59</v>
      </c>
      <c r="D48" s="12">
        <v>196556</v>
      </c>
      <c r="E48" s="48">
        <f>D48*E49*E50/10000</f>
        <v>189679.68489599996</v>
      </c>
      <c r="F48" s="48">
        <f>E48*F49*F50/10000</f>
        <v>191010.57240507277</v>
      </c>
      <c r="G48" s="48">
        <f>F48*G49*G50/10000</f>
        <v>192035.91715774318</v>
      </c>
      <c r="H48" s="48">
        <f>G48*H49*H50/10000</f>
        <v>192992.52487547277</v>
      </c>
      <c r="I48" s="98">
        <v>186767</v>
      </c>
      <c r="J48" s="96"/>
      <c r="K48" s="152">
        <v>191454</v>
      </c>
      <c r="L48" s="152">
        <v>189500</v>
      </c>
      <c r="M48" s="152">
        <v>191000</v>
      </c>
      <c r="N48" s="152">
        <v>192000</v>
      </c>
      <c r="O48" s="152">
        <v>193000</v>
      </c>
    </row>
    <row r="49" spans="1:21" s="10" customFormat="1" ht="33.75" thickBot="1" x14ac:dyDescent="0.3">
      <c r="A49" s="186"/>
      <c r="B49" s="15" t="s">
        <v>62</v>
      </c>
      <c r="C49" s="68" t="s">
        <v>56</v>
      </c>
      <c r="D49" s="100">
        <f>SUM(D48/D50*100/I48)</f>
        <v>1.011935480283743</v>
      </c>
      <c r="E49" s="48">
        <v>93.6</v>
      </c>
      <c r="F49" s="48">
        <v>96.55</v>
      </c>
      <c r="G49" s="48">
        <v>96.67</v>
      </c>
      <c r="H49" s="48">
        <v>96.54</v>
      </c>
      <c r="I49" s="96"/>
      <c r="J49" s="96"/>
      <c r="K49" s="96"/>
      <c r="L49" s="96"/>
    </row>
    <row r="50" spans="1:21" s="10" customFormat="1" ht="17.25" thickBot="1" x14ac:dyDescent="0.3">
      <c r="A50" s="187"/>
      <c r="B50" s="15" t="s">
        <v>61</v>
      </c>
      <c r="C50" s="68" t="s">
        <v>58</v>
      </c>
      <c r="D50" s="48">
        <v>104</v>
      </c>
      <c r="E50" s="48">
        <v>103.1</v>
      </c>
      <c r="F50" s="48">
        <v>104.3</v>
      </c>
      <c r="G50" s="48">
        <v>104</v>
      </c>
      <c r="H50" s="48">
        <v>104.1</v>
      </c>
      <c r="I50" s="96"/>
      <c r="J50" s="96"/>
      <c r="K50" s="95"/>
      <c r="L50" s="95"/>
      <c r="M50"/>
      <c r="N50"/>
      <c r="O50"/>
      <c r="P50"/>
      <c r="Q50"/>
      <c r="R50"/>
      <c r="S50"/>
      <c r="T50"/>
      <c r="U50"/>
    </row>
    <row r="51" spans="1:21" ht="17.25" hidden="1" thickBot="1" x14ac:dyDescent="0.3">
      <c r="A51" s="191" t="s">
        <v>66</v>
      </c>
      <c r="B51" s="20" t="s">
        <v>67</v>
      </c>
      <c r="C51" s="14" t="s">
        <v>59</v>
      </c>
      <c r="D51" s="52"/>
      <c r="E51" s="52">
        <f>D51*E52*E53/10000</f>
        <v>0</v>
      </c>
      <c r="F51" s="52">
        <f>E51*F52*F53/10000</f>
        <v>0</v>
      </c>
      <c r="G51" s="52">
        <f>F51*G52*G53/10000</f>
        <v>0</v>
      </c>
      <c r="H51" s="52">
        <f>G51*H52*H53/10000</f>
        <v>0</v>
      </c>
    </row>
    <row r="52" spans="1:21" ht="33.75" hidden="1" thickBot="1" x14ac:dyDescent="0.3">
      <c r="A52" s="192"/>
      <c r="B52" s="20" t="s">
        <v>62</v>
      </c>
      <c r="C52" s="14" t="s">
        <v>56</v>
      </c>
      <c r="D52" s="52"/>
      <c r="E52" s="52"/>
      <c r="F52" s="52"/>
      <c r="G52" s="52"/>
      <c r="H52" s="52"/>
    </row>
    <row r="53" spans="1:21" ht="17.25" hidden="1" thickBot="1" x14ac:dyDescent="0.3">
      <c r="A53" s="193"/>
      <c r="B53" s="20" t="s">
        <v>61</v>
      </c>
      <c r="C53" s="14" t="s">
        <v>58</v>
      </c>
      <c r="D53" s="52"/>
      <c r="E53" s="52"/>
      <c r="F53" s="52"/>
      <c r="G53" s="52"/>
      <c r="H53" s="52"/>
    </row>
    <row r="54" spans="1:21" ht="23.25" hidden="1" thickBot="1" x14ac:dyDescent="0.3">
      <c r="A54" s="191" t="s">
        <v>68</v>
      </c>
      <c r="B54" s="20" t="s">
        <v>69</v>
      </c>
      <c r="C54" s="14" t="s">
        <v>59</v>
      </c>
      <c r="D54" s="52"/>
      <c r="E54" s="52">
        <f>D54*E55*E56/10000</f>
        <v>0</v>
      </c>
      <c r="F54" s="52">
        <f>E54*F55*F56/10000</f>
        <v>0</v>
      </c>
      <c r="G54" s="52">
        <f>F54*G55*G56/10000</f>
        <v>0</v>
      </c>
      <c r="H54" s="52">
        <f>G54*H55*H56/10000</f>
        <v>0</v>
      </c>
    </row>
    <row r="55" spans="1:21" ht="33.75" hidden="1" thickBot="1" x14ac:dyDescent="0.3">
      <c r="A55" s="192"/>
      <c r="B55" s="20" t="s">
        <v>62</v>
      </c>
      <c r="C55" s="14" t="s">
        <v>56</v>
      </c>
      <c r="D55" s="52"/>
      <c r="E55" s="52"/>
      <c r="F55" s="52"/>
      <c r="G55" s="52"/>
      <c r="H55" s="52"/>
    </row>
    <row r="56" spans="1:21" ht="17.25" hidden="1" thickBot="1" x14ac:dyDescent="0.3">
      <c r="A56" s="193"/>
      <c r="B56" s="20" t="s">
        <v>61</v>
      </c>
      <c r="C56" s="14" t="s">
        <v>58</v>
      </c>
      <c r="D56" s="52"/>
      <c r="E56" s="52"/>
      <c r="F56" s="52"/>
      <c r="G56" s="52"/>
      <c r="H56" s="52"/>
      <c r="K56" s="96"/>
      <c r="L56" s="96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0" customFormat="1" ht="23.25" hidden="1" thickBot="1" x14ac:dyDescent="0.3">
      <c r="A57" s="185" t="s">
        <v>70</v>
      </c>
      <c r="B57" s="15" t="s">
        <v>71</v>
      </c>
      <c r="C57" s="68" t="s">
        <v>59</v>
      </c>
      <c r="D57" s="12"/>
      <c r="E57" s="48"/>
      <c r="F57" s="48"/>
      <c r="G57" s="48"/>
      <c r="H57" s="48"/>
      <c r="I57" s="96"/>
      <c r="J57" s="96"/>
      <c r="K57" s="96"/>
      <c r="L57" s="96"/>
    </row>
    <row r="58" spans="1:21" s="10" customFormat="1" ht="33.75" hidden="1" thickBot="1" x14ac:dyDescent="0.3">
      <c r="A58" s="186"/>
      <c r="B58" s="15" t="s">
        <v>62</v>
      </c>
      <c r="C58" s="68" t="s">
        <v>56</v>
      </c>
      <c r="D58" s="48"/>
      <c r="E58" s="48"/>
      <c r="F58" s="48"/>
      <c r="G58" s="48"/>
      <c r="H58" s="48"/>
      <c r="I58" s="96"/>
      <c r="J58" s="96"/>
      <c r="K58" s="96"/>
      <c r="L58" s="96"/>
    </row>
    <row r="59" spans="1:21" s="10" customFormat="1" ht="17.25" hidden="1" thickBot="1" x14ac:dyDescent="0.3">
      <c r="A59" s="187"/>
      <c r="B59" s="15" t="s">
        <v>61</v>
      </c>
      <c r="C59" s="68" t="s">
        <v>58</v>
      </c>
      <c r="D59" s="48"/>
      <c r="E59" s="48"/>
      <c r="F59" s="48"/>
      <c r="G59" s="48"/>
      <c r="H59" s="48"/>
      <c r="I59" s="96"/>
      <c r="J59" s="96"/>
      <c r="K59" s="96"/>
      <c r="L59" s="96"/>
    </row>
    <row r="60" spans="1:21" s="10" customFormat="1" ht="27.75" customHeight="1" thickBot="1" x14ac:dyDescent="0.3">
      <c r="A60" s="191" t="s">
        <v>72</v>
      </c>
      <c r="B60" s="15" t="s">
        <v>73</v>
      </c>
      <c r="C60" s="68" t="s">
        <v>59</v>
      </c>
      <c r="D60" s="12">
        <v>19512</v>
      </c>
      <c r="E60" s="48">
        <f>D60*E61*E62/10000</f>
        <v>21002.716799999998</v>
      </c>
      <c r="F60" s="48">
        <f>E60*F61*F62/10000</f>
        <v>21003.50440188</v>
      </c>
      <c r="G60" s="48">
        <f>F60*G61*G62/10000</f>
        <v>21033.791455227511</v>
      </c>
      <c r="H60" s="48">
        <f>G60*H61*H62/10000</f>
        <v>21082.652952778004</v>
      </c>
      <c r="I60" s="98">
        <v>19649</v>
      </c>
      <c r="J60" s="96"/>
      <c r="K60" s="96"/>
      <c r="L60" s="96"/>
    </row>
    <row r="61" spans="1:21" s="10" customFormat="1" ht="27" customHeight="1" thickBot="1" x14ac:dyDescent="0.3">
      <c r="A61" s="192"/>
      <c r="B61" s="15" t="s">
        <v>62</v>
      </c>
      <c r="C61" s="68" t="s">
        <v>56</v>
      </c>
      <c r="D61" s="100">
        <f>SUM(D60/D62*100/I60)</f>
        <v>0.88190731349391416</v>
      </c>
      <c r="E61" s="48">
        <v>104</v>
      </c>
      <c r="F61" s="48">
        <v>96.25</v>
      </c>
      <c r="G61" s="48">
        <v>96.2</v>
      </c>
      <c r="H61" s="48">
        <v>96.1</v>
      </c>
      <c r="I61" s="96"/>
      <c r="J61" s="96"/>
      <c r="K61" s="96"/>
      <c r="L61" s="96"/>
    </row>
    <row r="62" spans="1:21" s="10" customFormat="1" ht="21.75" customHeight="1" thickBot="1" x14ac:dyDescent="0.3">
      <c r="A62" s="193"/>
      <c r="B62" s="15" t="s">
        <v>61</v>
      </c>
      <c r="C62" s="68" t="s">
        <v>58</v>
      </c>
      <c r="D62" s="48">
        <v>112.6</v>
      </c>
      <c r="E62" s="48">
        <v>103.5</v>
      </c>
      <c r="F62" s="48">
        <v>103.9</v>
      </c>
      <c r="G62" s="48">
        <v>104.1</v>
      </c>
      <c r="H62" s="48">
        <v>104.3</v>
      </c>
      <c r="I62" s="96"/>
      <c r="J62" s="96"/>
      <c r="K62" s="95"/>
      <c r="L62" s="95"/>
      <c r="M62"/>
      <c r="N62"/>
      <c r="O62"/>
      <c r="P62"/>
      <c r="Q62"/>
      <c r="R62"/>
      <c r="S62"/>
      <c r="T62"/>
      <c r="U62"/>
    </row>
    <row r="63" spans="1:21" ht="30.75" hidden="1" customHeight="1" thickBot="1" x14ac:dyDescent="0.3">
      <c r="A63" s="191" t="s">
        <v>74</v>
      </c>
      <c r="B63" s="20" t="s">
        <v>75</v>
      </c>
      <c r="C63" s="14" t="s">
        <v>59</v>
      </c>
      <c r="D63" s="11"/>
      <c r="E63" s="52">
        <f>D63*E64*E65/10000</f>
        <v>0</v>
      </c>
      <c r="F63" s="52">
        <f>E63*F64*F65/10000</f>
        <v>0</v>
      </c>
      <c r="G63" s="52">
        <f>F63*G64*G65/10000</f>
        <v>0</v>
      </c>
      <c r="H63" s="52">
        <f>G63*H64*H65/10000</f>
        <v>0</v>
      </c>
    </row>
    <row r="64" spans="1:21" ht="22.5" hidden="1" customHeight="1" thickBot="1" x14ac:dyDescent="0.3">
      <c r="A64" s="192"/>
      <c r="B64" s="20" t="s">
        <v>62</v>
      </c>
      <c r="C64" s="14" t="s">
        <v>56</v>
      </c>
      <c r="D64" s="52"/>
      <c r="E64" s="52"/>
      <c r="F64" s="52"/>
      <c r="G64" s="52"/>
      <c r="H64" s="52"/>
    </row>
    <row r="65" spans="1:21" ht="19.5" hidden="1" customHeight="1" thickBot="1" x14ac:dyDescent="0.3">
      <c r="A65" s="193"/>
      <c r="B65" s="20" t="s">
        <v>61</v>
      </c>
      <c r="C65" s="14" t="s">
        <v>58</v>
      </c>
      <c r="D65" s="52"/>
      <c r="E65" s="52"/>
      <c r="F65" s="52"/>
      <c r="G65" s="52"/>
      <c r="H65" s="52"/>
      <c r="Q65">
        <v>2015</v>
      </c>
    </row>
    <row r="66" spans="1:21" ht="45.75" thickBot="1" x14ac:dyDescent="0.3">
      <c r="A66" s="191" t="s">
        <v>76</v>
      </c>
      <c r="B66" s="15" t="s">
        <v>77</v>
      </c>
      <c r="C66" s="68" t="s">
        <v>59</v>
      </c>
      <c r="D66" s="12">
        <v>2468483</v>
      </c>
      <c r="E66" s="48">
        <f>D66*E67*E68/10000</f>
        <v>2411963.4777298197</v>
      </c>
      <c r="F66" s="48">
        <f>E66*F67*F68/10000</f>
        <v>2620476.032005128</v>
      </c>
      <c r="G66" s="48">
        <f>F66*G67*G68/10000</f>
        <v>2717527.9823264694</v>
      </c>
      <c r="H66" s="48">
        <f>G66*H67*H68/10000</f>
        <v>2821740.0171455229</v>
      </c>
      <c r="I66" s="98">
        <v>1945723</v>
      </c>
      <c r="K66" s="117">
        <v>2310867.3071157597</v>
      </c>
      <c r="L66" s="117">
        <v>2283749.8617054652</v>
      </c>
      <c r="M66" s="117">
        <v>2484969.4000000004</v>
      </c>
      <c r="N66" s="117">
        <v>2578479.1520000002</v>
      </c>
      <c r="O66" s="117">
        <v>2681618.3180800001</v>
      </c>
      <c r="P66" s="10"/>
      <c r="Q66" s="10">
        <v>1790341</v>
      </c>
      <c r="R66" s="10"/>
      <c r="S66" s="10"/>
      <c r="T66" s="10"/>
      <c r="U66" s="10"/>
    </row>
    <row r="67" spans="1:21" s="10" customFormat="1" ht="33.75" thickBot="1" x14ac:dyDescent="0.3">
      <c r="A67" s="192"/>
      <c r="B67" s="15" t="s">
        <v>62</v>
      </c>
      <c r="C67" s="68" t="s">
        <v>56</v>
      </c>
      <c r="D67" s="100">
        <f>SUM(D66/D68*100/I66)</f>
        <v>0.98194375935091571</v>
      </c>
      <c r="E67" s="48">
        <v>95.606999999999999</v>
      </c>
      <c r="F67" s="48">
        <v>103.57</v>
      </c>
      <c r="G67" s="48">
        <v>100.1</v>
      </c>
      <c r="H67" s="48">
        <v>100.13</v>
      </c>
      <c r="I67" s="96"/>
      <c r="J67" s="96" t="s">
        <v>427</v>
      </c>
      <c r="K67" s="118">
        <v>129903</v>
      </c>
      <c r="L67" s="118">
        <v>128200</v>
      </c>
      <c r="M67" s="118">
        <v>135400</v>
      </c>
      <c r="N67" s="118">
        <v>139100</v>
      </c>
      <c r="O67" s="118">
        <v>140100</v>
      </c>
      <c r="Q67" s="10">
        <v>133122</v>
      </c>
    </row>
    <row r="68" spans="1:21" s="10" customFormat="1" ht="17.25" thickBot="1" x14ac:dyDescent="0.3">
      <c r="A68" s="193"/>
      <c r="B68" s="15" t="s">
        <v>61</v>
      </c>
      <c r="C68" s="68" t="s">
        <v>58</v>
      </c>
      <c r="D68" s="48">
        <v>129.19999999999999</v>
      </c>
      <c r="E68" s="48">
        <v>102.2</v>
      </c>
      <c r="F68" s="48">
        <v>104.9</v>
      </c>
      <c r="G68" s="48">
        <v>103.6</v>
      </c>
      <c r="H68" s="48">
        <v>103.7</v>
      </c>
      <c r="I68" s="96"/>
      <c r="J68" s="96" t="s">
        <v>428</v>
      </c>
      <c r="K68" s="95"/>
      <c r="L68" s="95"/>
      <c r="M68"/>
      <c r="N68"/>
      <c r="O68"/>
      <c r="P68"/>
      <c r="Q68"/>
      <c r="R68"/>
      <c r="S68"/>
      <c r="T68"/>
      <c r="U68"/>
    </row>
    <row r="69" spans="1:21" ht="23.25" hidden="1" thickBot="1" x14ac:dyDescent="0.3">
      <c r="A69" s="191" t="s">
        <v>78</v>
      </c>
      <c r="B69" s="20" t="s">
        <v>79</v>
      </c>
      <c r="C69" s="14" t="s">
        <v>59</v>
      </c>
      <c r="D69" s="11"/>
      <c r="E69" s="52">
        <f>D69*E70*E71/10000</f>
        <v>0</v>
      </c>
      <c r="F69" s="52">
        <f>E69*F70*F71/10000</f>
        <v>0</v>
      </c>
      <c r="G69" s="52">
        <f>F69*G70*G71/10000</f>
        <v>0</v>
      </c>
      <c r="H69" s="52">
        <f>G69*H70*H71/10000</f>
        <v>0</v>
      </c>
    </row>
    <row r="70" spans="1:21" ht="33.75" hidden="1" thickBot="1" x14ac:dyDescent="0.3">
      <c r="A70" s="192"/>
      <c r="B70" s="20" t="s">
        <v>62</v>
      </c>
      <c r="C70" s="14" t="s">
        <v>56</v>
      </c>
      <c r="D70" s="52"/>
      <c r="E70" s="52"/>
      <c r="F70" s="52"/>
      <c r="G70" s="52"/>
      <c r="H70" s="52"/>
    </row>
    <row r="71" spans="1:21" ht="17.25" hidden="1" thickBot="1" x14ac:dyDescent="0.3">
      <c r="A71" s="193"/>
      <c r="B71" s="20" t="s">
        <v>61</v>
      </c>
      <c r="C71" s="14" t="s">
        <v>58</v>
      </c>
      <c r="D71" s="52"/>
      <c r="E71" s="52"/>
      <c r="F71" s="52"/>
      <c r="G71" s="52"/>
      <c r="H71" s="52"/>
    </row>
    <row r="72" spans="1:21" ht="34.5" hidden="1" thickBot="1" x14ac:dyDescent="0.3">
      <c r="A72" s="191" t="s">
        <v>80</v>
      </c>
      <c r="B72" s="20" t="s">
        <v>81</v>
      </c>
      <c r="C72" s="14" t="s">
        <v>59</v>
      </c>
      <c r="D72" s="11"/>
      <c r="E72" s="52">
        <f>D72*E73*E74/10000</f>
        <v>0</v>
      </c>
      <c r="F72" s="52">
        <f>E72*F73*F74/10000</f>
        <v>0</v>
      </c>
      <c r="G72" s="52">
        <f>F72*G73*G74/10000</f>
        <v>0</v>
      </c>
      <c r="H72" s="52">
        <f>G72*H73*H74/10000</f>
        <v>0</v>
      </c>
    </row>
    <row r="73" spans="1:21" ht="33.75" hidden="1" thickBot="1" x14ac:dyDescent="0.3">
      <c r="A73" s="192"/>
      <c r="B73" s="20" t="s">
        <v>62</v>
      </c>
      <c r="C73" s="14" t="s">
        <v>56</v>
      </c>
      <c r="D73" s="52"/>
      <c r="E73" s="52"/>
      <c r="F73" s="52"/>
      <c r="G73" s="52"/>
      <c r="H73" s="52"/>
    </row>
    <row r="74" spans="1:21" ht="17.25" hidden="1" thickBot="1" x14ac:dyDescent="0.3">
      <c r="A74" s="193"/>
      <c r="B74" s="20" t="s">
        <v>61</v>
      </c>
      <c r="C74" s="14" t="s">
        <v>58</v>
      </c>
      <c r="D74" s="52"/>
      <c r="E74" s="52"/>
      <c r="F74" s="52"/>
      <c r="G74" s="52"/>
      <c r="H74" s="52"/>
    </row>
    <row r="75" spans="1:21" ht="23.25" hidden="1" thickBot="1" x14ac:dyDescent="0.3">
      <c r="A75" s="191" t="s">
        <v>82</v>
      </c>
      <c r="B75" s="20" t="s">
        <v>83</v>
      </c>
      <c r="C75" s="14" t="s">
        <v>59</v>
      </c>
      <c r="D75" s="11"/>
      <c r="E75" s="52">
        <f>D75*E76*E77/10000</f>
        <v>0</v>
      </c>
      <c r="F75" s="52">
        <f>E75*F76*F77/10000</f>
        <v>0</v>
      </c>
      <c r="G75" s="52">
        <f>F75*G76*G77/10000</f>
        <v>0</v>
      </c>
      <c r="H75" s="52">
        <f>G75*H76*H77/10000</f>
        <v>0</v>
      </c>
    </row>
    <row r="76" spans="1:21" ht="33.75" hidden="1" thickBot="1" x14ac:dyDescent="0.3">
      <c r="A76" s="192"/>
      <c r="B76" s="20" t="s">
        <v>62</v>
      </c>
      <c r="C76" s="14" t="s">
        <v>56</v>
      </c>
      <c r="D76" s="52"/>
      <c r="E76" s="52"/>
      <c r="F76" s="52"/>
      <c r="G76" s="52"/>
      <c r="H76" s="52"/>
    </row>
    <row r="77" spans="1:21" ht="17.25" hidden="1" thickBot="1" x14ac:dyDescent="0.3">
      <c r="A77" s="193"/>
      <c r="B77" s="20" t="s">
        <v>61</v>
      </c>
      <c r="C77" s="14" t="s">
        <v>58</v>
      </c>
      <c r="D77" s="52"/>
      <c r="E77" s="52"/>
      <c r="F77" s="52"/>
      <c r="G77" s="52"/>
      <c r="H77" s="52"/>
      <c r="K77" s="119">
        <f>SUM(K66:K67)</f>
        <v>2440770.3071157597</v>
      </c>
      <c r="L77" s="119">
        <f t="shared" ref="L77:Q77" si="4">SUM(L66:L67)</f>
        <v>2411949.8617054652</v>
      </c>
      <c r="M77" s="119">
        <f t="shared" si="4"/>
        <v>2620369.4000000004</v>
      </c>
      <c r="N77" s="119">
        <f t="shared" si="4"/>
        <v>2717579.1520000002</v>
      </c>
      <c r="O77" s="119">
        <f t="shared" si="4"/>
        <v>2821718.3180800001</v>
      </c>
      <c r="P77" s="119"/>
      <c r="Q77" s="119">
        <f t="shared" si="4"/>
        <v>1923463</v>
      </c>
    </row>
    <row r="78" spans="1:21" ht="23.25" thickBot="1" x14ac:dyDescent="0.3">
      <c r="A78" s="191" t="s">
        <v>84</v>
      </c>
      <c r="B78" s="15" t="s">
        <v>85</v>
      </c>
      <c r="C78" s="68" t="s">
        <v>59</v>
      </c>
      <c r="D78" s="12">
        <v>407892</v>
      </c>
      <c r="E78" s="48">
        <f>D78*E79*E80/10000</f>
        <v>411969.50053584005</v>
      </c>
      <c r="F78" s="48">
        <f>E78*F79*F80/10000</f>
        <v>432569.89122080948</v>
      </c>
      <c r="G78" s="48">
        <f>F78*G79*G80/10000</f>
        <v>454194.98578250495</v>
      </c>
      <c r="H78" s="48">
        <f>G78*H79*H80/10000</f>
        <v>476915.36323429749</v>
      </c>
      <c r="I78" s="98">
        <v>309480</v>
      </c>
      <c r="K78" s="96"/>
      <c r="L78" s="96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10" customFormat="1" ht="33.75" thickBot="1" x14ac:dyDescent="0.3">
      <c r="A79" s="192"/>
      <c r="B79" s="15" t="s">
        <v>62</v>
      </c>
      <c r="C79" s="68" t="s">
        <v>56</v>
      </c>
      <c r="D79" s="48">
        <v>111.4</v>
      </c>
      <c r="E79" s="48">
        <v>97.396000000000001</v>
      </c>
      <c r="F79" s="48">
        <v>100.86499999999999</v>
      </c>
      <c r="G79" s="48">
        <v>100.767</v>
      </c>
      <c r="H79" s="48">
        <v>100.77</v>
      </c>
      <c r="I79" s="96"/>
      <c r="J79" s="96"/>
      <c r="K79" s="96"/>
      <c r="L79" s="96"/>
    </row>
    <row r="80" spans="1:21" s="10" customFormat="1" ht="17.25" thickBot="1" x14ac:dyDescent="0.3">
      <c r="A80" s="193"/>
      <c r="B80" s="15" t="s">
        <v>61</v>
      </c>
      <c r="C80" s="68" t="s">
        <v>58</v>
      </c>
      <c r="D80" s="48">
        <v>118.3</v>
      </c>
      <c r="E80" s="48">
        <v>103.7</v>
      </c>
      <c r="F80" s="48">
        <v>104.1</v>
      </c>
      <c r="G80" s="48">
        <v>104.2</v>
      </c>
      <c r="H80" s="48">
        <v>104.2</v>
      </c>
      <c r="I80" s="96"/>
      <c r="J80" s="96"/>
      <c r="K80" s="95"/>
      <c r="L80" s="95"/>
      <c r="M80"/>
      <c r="N80"/>
      <c r="O80"/>
      <c r="P80"/>
      <c r="Q80"/>
      <c r="R80"/>
      <c r="S80"/>
      <c r="T80"/>
      <c r="U80"/>
    </row>
    <row r="81" spans="1:21" ht="34.5" hidden="1" thickBot="1" x14ac:dyDescent="0.3">
      <c r="A81" s="191" t="s">
        <v>86</v>
      </c>
      <c r="B81" s="20" t="s">
        <v>87</v>
      </c>
      <c r="C81" s="14" t="s">
        <v>59</v>
      </c>
      <c r="D81" s="11"/>
      <c r="E81" s="52">
        <f>D81*E82*E83/10000</f>
        <v>0</v>
      </c>
      <c r="F81" s="52">
        <f>E81*F82*F83/10000</f>
        <v>0</v>
      </c>
      <c r="G81" s="52">
        <f>F81*G82*G83/10000</f>
        <v>0</v>
      </c>
      <c r="H81" s="52">
        <f>G81*H82*H83/10000</f>
        <v>0</v>
      </c>
    </row>
    <row r="82" spans="1:21" ht="33.75" hidden="1" thickBot="1" x14ac:dyDescent="0.3">
      <c r="A82" s="192"/>
      <c r="B82" s="20" t="s">
        <v>62</v>
      </c>
      <c r="C82" s="14" t="s">
        <v>56</v>
      </c>
      <c r="D82" s="52"/>
      <c r="E82" s="52"/>
      <c r="F82" s="52"/>
      <c r="G82" s="52"/>
      <c r="H82" s="52"/>
    </row>
    <row r="83" spans="1:21" ht="17.25" hidden="1" thickBot="1" x14ac:dyDescent="0.3">
      <c r="A83" s="193"/>
      <c r="B83" s="20" t="s">
        <v>61</v>
      </c>
      <c r="C83" s="14" t="s">
        <v>58</v>
      </c>
      <c r="D83" s="52"/>
      <c r="E83" s="52"/>
      <c r="F83" s="52"/>
      <c r="G83" s="52"/>
      <c r="H83" s="52"/>
      <c r="K83" s="96"/>
      <c r="L83" s="96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10" customFormat="1" ht="23.25" thickBot="1" x14ac:dyDescent="0.3">
      <c r="A84" s="191" t="s">
        <v>88</v>
      </c>
      <c r="B84" s="15" t="s">
        <v>89</v>
      </c>
      <c r="C84" s="68" t="s">
        <v>59</v>
      </c>
      <c r="D84" s="12">
        <v>163321</v>
      </c>
      <c r="E84" s="48">
        <f>D84*E85*E86/10000</f>
        <v>165002.75716724998</v>
      </c>
      <c r="F84" s="48">
        <f>E84*F85*F86/10000</f>
        <v>168006.15385348396</v>
      </c>
      <c r="G84" s="48">
        <f>F84*G85*G86/10000</f>
        <v>170003.10859941726</v>
      </c>
      <c r="H84" s="48">
        <f>G84*H85*H86/10000</f>
        <v>172006.08522493558</v>
      </c>
      <c r="I84" s="98">
        <v>173634</v>
      </c>
      <c r="J84" s="96"/>
      <c r="K84" s="96"/>
      <c r="L84" s="96"/>
    </row>
    <row r="85" spans="1:21" s="10" customFormat="1" ht="33.75" thickBot="1" x14ac:dyDescent="0.3">
      <c r="A85" s="192"/>
      <c r="B85" s="15" t="s">
        <v>62</v>
      </c>
      <c r="C85" s="68" t="s">
        <v>56</v>
      </c>
      <c r="D85" s="48">
        <v>85</v>
      </c>
      <c r="E85" s="48">
        <v>97.424999999999997</v>
      </c>
      <c r="F85" s="48">
        <v>97.81</v>
      </c>
      <c r="G85" s="48">
        <v>97.11</v>
      </c>
      <c r="H85" s="48">
        <v>97.1</v>
      </c>
      <c r="I85" s="96"/>
      <c r="J85" s="96"/>
      <c r="K85" s="96"/>
      <c r="L85" s="96"/>
    </row>
    <row r="86" spans="1:21" s="10" customFormat="1" ht="17.25" thickBot="1" x14ac:dyDescent="0.3">
      <c r="A86" s="193"/>
      <c r="B86" s="15" t="s">
        <v>61</v>
      </c>
      <c r="C86" s="68" t="s">
        <v>58</v>
      </c>
      <c r="D86" s="48">
        <v>110.7</v>
      </c>
      <c r="E86" s="48">
        <v>103.7</v>
      </c>
      <c r="F86" s="48">
        <v>104.1</v>
      </c>
      <c r="G86" s="48">
        <v>104.2</v>
      </c>
      <c r="H86" s="48">
        <v>104.2</v>
      </c>
      <c r="I86" s="96"/>
      <c r="J86" s="96"/>
      <c r="K86" s="96"/>
      <c r="L86" s="96"/>
    </row>
    <row r="87" spans="1:21" s="10" customFormat="1" ht="23.25" thickBot="1" x14ac:dyDescent="0.3">
      <c r="A87" s="191" t="s">
        <v>90</v>
      </c>
      <c r="B87" s="15" t="s">
        <v>91</v>
      </c>
      <c r="C87" s="68" t="s">
        <v>59</v>
      </c>
      <c r="D87" s="12">
        <v>305873</v>
      </c>
      <c r="E87" s="48">
        <f>D87*E88*E89/10000</f>
        <v>490794.33373700001</v>
      </c>
      <c r="F87" s="48">
        <f>E87*F88*F89/10000</f>
        <v>530256.1613467898</v>
      </c>
      <c r="G87" s="48">
        <f>F87*G88*G89/10000</f>
        <v>574585.57643538143</v>
      </c>
      <c r="H87" s="48">
        <f>G87*H88*H89/10000</f>
        <v>623213.9029402606</v>
      </c>
      <c r="I87" s="98">
        <v>286642</v>
      </c>
      <c r="J87" s="96"/>
      <c r="K87" s="96"/>
      <c r="L87" s="96"/>
    </row>
    <row r="88" spans="1:21" s="10" customFormat="1" ht="33.75" thickBot="1" x14ac:dyDescent="0.3">
      <c r="A88" s="192"/>
      <c r="B88" s="15" t="s">
        <v>62</v>
      </c>
      <c r="C88" s="68" t="s">
        <v>56</v>
      </c>
      <c r="D88" s="100">
        <f>SUM(D87/D89*100/I87)</f>
        <v>0.96832182997994254</v>
      </c>
      <c r="E88" s="48">
        <v>150.1</v>
      </c>
      <c r="F88" s="48">
        <v>102.7</v>
      </c>
      <c r="G88" s="48">
        <v>103.2</v>
      </c>
      <c r="H88" s="48">
        <v>103.2</v>
      </c>
      <c r="I88" s="96"/>
      <c r="J88" s="96"/>
      <c r="K88" s="96"/>
      <c r="L88" s="96"/>
    </row>
    <row r="89" spans="1:21" s="10" customFormat="1" ht="17.25" thickBot="1" x14ac:dyDescent="0.3">
      <c r="A89" s="193"/>
      <c r="B89" s="15" t="s">
        <v>61</v>
      </c>
      <c r="C89" s="68" t="s">
        <v>58</v>
      </c>
      <c r="D89" s="48">
        <v>110.2</v>
      </c>
      <c r="E89" s="48">
        <v>106.9</v>
      </c>
      <c r="F89" s="48">
        <v>105.2</v>
      </c>
      <c r="G89" s="48">
        <v>105</v>
      </c>
      <c r="H89" s="48">
        <v>105.1</v>
      </c>
      <c r="I89" s="96"/>
      <c r="J89" s="96"/>
      <c r="K89" s="95"/>
      <c r="L89" s="95"/>
      <c r="M89"/>
      <c r="N89"/>
      <c r="O89"/>
      <c r="P89"/>
      <c r="Q89"/>
      <c r="R89"/>
      <c r="S89"/>
      <c r="T89"/>
      <c r="U89"/>
    </row>
    <row r="90" spans="1:21" ht="23.25" hidden="1" thickBot="1" x14ac:dyDescent="0.3">
      <c r="A90" s="191" t="s">
        <v>92</v>
      </c>
      <c r="B90" s="20" t="s">
        <v>93</v>
      </c>
      <c r="C90" s="14" t="s">
        <v>59</v>
      </c>
      <c r="D90" s="11"/>
      <c r="E90" s="52">
        <f>D90*E91*E92/10000</f>
        <v>0</v>
      </c>
      <c r="F90" s="52">
        <f>E90*F91*F92/10000</f>
        <v>0</v>
      </c>
      <c r="G90" s="52">
        <f>F90*G91*G92/10000</f>
        <v>0</v>
      </c>
      <c r="H90" s="52">
        <f>G90*H91*H92/10000</f>
        <v>0</v>
      </c>
    </row>
    <row r="91" spans="1:21" ht="33.75" hidden="1" thickBot="1" x14ac:dyDescent="0.3">
      <c r="A91" s="192"/>
      <c r="B91" s="20" t="s">
        <v>62</v>
      </c>
      <c r="C91" s="14" t="s">
        <v>56</v>
      </c>
      <c r="D91" s="52"/>
      <c r="E91" s="52"/>
      <c r="F91" s="52"/>
      <c r="G91" s="52"/>
      <c r="H91" s="52"/>
    </row>
    <row r="92" spans="1:21" ht="17.25" hidden="1" thickBot="1" x14ac:dyDescent="0.3">
      <c r="A92" s="193"/>
      <c r="B92" s="20" t="s">
        <v>61</v>
      </c>
      <c r="C92" s="14" t="s">
        <v>58</v>
      </c>
      <c r="D92" s="52"/>
      <c r="E92" s="52"/>
      <c r="F92" s="52"/>
      <c r="G92" s="52"/>
      <c r="H92" s="52"/>
      <c r="K92" s="96"/>
      <c r="L92" s="96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10" customFormat="1" ht="34.5" thickBot="1" x14ac:dyDescent="0.3">
      <c r="A93" s="185" t="s">
        <v>94</v>
      </c>
      <c r="B93" s="15" t="s">
        <v>95</v>
      </c>
      <c r="C93" s="68" t="s">
        <v>59</v>
      </c>
      <c r="D93" s="12">
        <v>372</v>
      </c>
      <c r="E93" s="48">
        <f>D93*E94*E95/10000</f>
        <v>399.06932399999999</v>
      </c>
      <c r="F93" s="48">
        <f>E93*F94*F95/10000</f>
        <v>429.94930829111996</v>
      </c>
      <c r="G93" s="48">
        <f>F93*G94*G95/10000</f>
        <v>464.4957352123115</v>
      </c>
      <c r="H93" s="48">
        <f>G93*H94*H95/10000</f>
        <v>501.34185940802814</v>
      </c>
      <c r="I93" s="98">
        <v>293</v>
      </c>
      <c r="J93" s="96"/>
      <c r="K93" s="96"/>
      <c r="L93" s="96"/>
    </row>
    <row r="94" spans="1:21" s="10" customFormat="1" ht="33.75" thickBot="1" x14ac:dyDescent="0.3">
      <c r="A94" s="186"/>
      <c r="B94" s="15" t="s">
        <v>62</v>
      </c>
      <c r="C94" s="68" t="s">
        <v>56</v>
      </c>
      <c r="D94" s="48">
        <v>119.1</v>
      </c>
      <c r="E94" s="48">
        <v>101.3</v>
      </c>
      <c r="F94" s="48">
        <v>103</v>
      </c>
      <c r="G94" s="48">
        <v>102.5</v>
      </c>
      <c r="H94" s="48">
        <v>102.5</v>
      </c>
      <c r="I94" s="96"/>
      <c r="J94" s="96"/>
      <c r="K94" s="96"/>
      <c r="L94" s="96"/>
    </row>
    <row r="95" spans="1:21" s="10" customFormat="1" ht="17.25" thickBot="1" x14ac:dyDescent="0.3">
      <c r="A95" s="187"/>
      <c r="B95" s="15" t="s">
        <v>61</v>
      </c>
      <c r="C95" s="68" t="s">
        <v>58</v>
      </c>
      <c r="D95" s="48">
        <v>106.6</v>
      </c>
      <c r="E95" s="48">
        <v>105.9</v>
      </c>
      <c r="F95" s="48">
        <v>104.6</v>
      </c>
      <c r="G95" s="48">
        <v>105.4</v>
      </c>
      <c r="H95" s="48">
        <v>105.3</v>
      </c>
      <c r="I95" s="96"/>
      <c r="J95" s="96"/>
      <c r="K95" s="95"/>
      <c r="L95" s="95"/>
      <c r="M95"/>
      <c r="N95"/>
      <c r="O95"/>
      <c r="P95"/>
      <c r="Q95"/>
      <c r="R95"/>
      <c r="S95"/>
      <c r="T95"/>
      <c r="U95"/>
    </row>
    <row r="96" spans="1:21" ht="23.25" hidden="1" thickBot="1" x14ac:dyDescent="0.3">
      <c r="A96" s="191" t="s">
        <v>96</v>
      </c>
      <c r="B96" s="20" t="s">
        <v>97</v>
      </c>
      <c r="C96" s="14" t="s">
        <v>59</v>
      </c>
      <c r="D96" s="11"/>
      <c r="E96" s="52">
        <f>D96*E97*E98/10000</f>
        <v>0</v>
      </c>
      <c r="F96" s="52">
        <f>E96*F97*F98/10000</f>
        <v>0</v>
      </c>
      <c r="G96" s="52">
        <f>F96*G97*G98/10000</f>
        <v>0</v>
      </c>
      <c r="H96" s="52">
        <f>G96*H97*H98/10000</f>
        <v>0</v>
      </c>
    </row>
    <row r="97" spans="1:21" ht="33.75" hidden="1" thickBot="1" x14ac:dyDescent="0.3">
      <c r="A97" s="192"/>
      <c r="B97" s="20" t="s">
        <v>62</v>
      </c>
      <c r="C97" s="14" t="s">
        <v>56</v>
      </c>
      <c r="D97" s="52"/>
      <c r="E97" s="52"/>
      <c r="F97" s="52"/>
      <c r="G97" s="52"/>
      <c r="H97" s="52"/>
    </row>
    <row r="98" spans="1:21" ht="17.25" hidden="1" thickBot="1" x14ac:dyDescent="0.3">
      <c r="A98" s="193"/>
      <c r="B98" s="20" t="s">
        <v>61</v>
      </c>
      <c r="C98" s="14" t="s">
        <v>58</v>
      </c>
      <c r="D98" s="52"/>
      <c r="E98" s="52"/>
      <c r="F98" s="52"/>
      <c r="G98" s="52"/>
      <c r="H98" s="52"/>
    </row>
    <row r="99" spans="1:21" ht="23.25" hidden="1" thickBot="1" x14ac:dyDescent="0.3">
      <c r="A99" s="191" t="s">
        <v>98</v>
      </c>
      <c r="B99" s="20" t="s">
        <v>99</v>
      </c>
      <c r="C99" s="14" t="s">
        <v>59</v>
      </c>
      <c r="D99" s="11"/>
      <c r="E99" s="52">
        <f>D99*E100*E101/10000</f>
        <v>0</v>
      </c>
      <c r="F99" s="52">
        <f>E99*F100*F101/10000</f>
        <v>0</v>
      </c>
      <c r="G99" s="52">
        <f>F99*G100*G101/10000</f>
        <v>0</v>
      </c>
      <c r="H99" s="52">
        <f>G99*H100*H101/10000</f>
        <v>0</v>
      </c>
    </row>
    <row r="100" spans="1:21" ht="33.75" hidden="1" thickBot="1" x14ac:dyDescent="0.3">
      <c r="A100" s="192"/>
      <c r="B100" s="20" t="s">
        <v>62</v>
      </c>
      <c r="C100" s="14" t="s">
        <v>56</v>
      </c>
      <c r="D100" s="52"/>
      <c r="E100" s="52"/>
      <c r="F100" s="52"/>
      <c r="G100" s="52"/>
      <c r="H100" s="52"/>
    </row>
    <row r="101" spans="1:21" ht="17.25" hidden="1" thickBot="1" x14ac:dyDescent="0.3">
      <c r="A101" s="193"/>
      <c r="B101" s="20" t="s">
        <v>61</v>
      </c>
      <c r="C101" s="14" t="s">
        <v>58</v>
      </c>
      <c r="D101" s="52"/>
      <c r="E101" s="52"/>
      <c r="F101" s="52"/>
      <c r="G101" s="52"/>
      <c r="H101" s="52"/>
    </row>
    <row r="102" spans="1:21" ht="34.5" hidden="1" thickBot="1" x14ac:dyDescent="0.3">
      <c r="A102" s="191" t="s">
        <v>100</v>
      </c>
      <c r="B102" s="20" t="s">
        <v>101</v>
      </c>
      <c r="C102" s="14" t="s">
        <v>59</v>
      </c>
      <c r="D102" s="52"/>
      <c r="E102" s="52">
        <f>D102*E103*E104/10000</f>
        <v>0</v>
      </c>
      <c r="F102" s="52">
        <f>E102*F103*F104/10000</f>
        <v>0</v>
      </c>
      <c r="G102" s="52">
        <f>F102*G103*G104/10000</f>
        <v>0</v>
      </c>
      <c r="H102" s="52">
        <f>G102*H103*H104/10000</f>
        <v>0</v>
      </c>
    </row>
    <row r="103" spans="1:21" ht="33.75" hidden="1" thickBot="1" x14ac:dyDescent="0.3">
      <c r="A103" s="192"/>
      <c r="B103" s="20" t="s">
        <v>62</v>
      </c>
      <c r="C103" s="14" t="s">
        <v>56</v>
      </c>
      <c r="D103" s="52"/>
      <c r="E103" s="52"/>
      <c r="F103" s="52"/>
      <c r="G103" s="52"/>
      <c r="H103" s="52"/>
    </row>
    <row r="104" spans="1:21" ht="17.25" hidden="1" thickBot="1" x14ac:dyDescent="0.3">
      <c r="A104" s="193"/>
      <c r="B104" s="20" t="s">
        <v>61</v>
      </c>
      <c r="C104" s="14" t="s">
        <v>58</v>
      </c>
      <c r="D104" s="52"/>
      <c r="E104" s="52"/>
      <c r="F104" s="52"/>
      <c r="G104" s="52"/>
      <c r="H104" s="52"/>
    </row>
    <row r="105" spans="1:21" ht="23.25" hidden="1" thickBot="1" x14ac:dyDescent="0.3">
      <c r="A105" s="191" t="s">
        <v>102</v>
      </c>
      <c r="B105" s="20" t="s">
        <v>103</v>
      </c>
      <c r="C105" s="14" t="s">
        <v>59</v>
      </c>
      <c r="D105" s="52"/>
      <c r="E105" s="52">
        <f>D105*E106*E107/10000</f>
        <v>0</v>
      </c>
      <c r="F105" s="52">
        <f>E105*F106*F107/10000</f>
        <v>0</v>
      </c>
      <c r="G105" s="52">
        <f>F105*G106*G107/10000</f>
        <v>0</v>
      </c>
      <c r="H105" s="52">
        <f>G105*H106*H107/10000</f>
        <v>0</v>
      </c>
    </row>
    <row r="106" spans="1:21" ht="33.75" hidden="1" thickBot="1" x14ac:dyDescent="0.3">
      <c r="A106" s="192"/>
      <c r="B106" s="20" t="s">
        <v>62</v>
      </c>
      <c r="C106" s="14" t="s">
        <v>56</v>
      </c>
      <c r="D106" s="52"/>
      <c r="E106" s="52"/>
      <c r="F106" s="52"/>
      <c r="G106" s="52"/>
      <c r="H106" s="52"/>
    </row>
    <row r="107" spans="1:21" ht="17.25" hidden="1" thickBot="1" x14ac:dyDescent="0.3">
      <c r="A107" s="193"/>
      <c r="B107" s="20" t="s">
        <v>61</v>
      </c>
      <c r="C107" s="14" t="s">
        <v>58</v>
      </c>
      <c r="D107" s="52"/>
      <c r="E107" s="52"/>
      <c r="F107" s="52"/>
      <c r="G107" s="52"/>
      <c r="H107" s="52"/>
    </row>
    <row r="108" spans="1:21" ht="23.25" hidden="1" thickBot="1" x14ac:dyDescent="0.3">
      <c r="A108" s="191" t="s">
        <v>104</v>
      </c>
      <c r="B108" s="20" t="s">
        <v>105</v>
      </c>
      <c r="C108" s="14" t="s">
        <v>59</v>
      </c>
      <c r="D108" s="52"/>
      <c r="E108" s="52">
        <f>D108*E109*E110/10000</f>
        <v>0</v>
      </c>
      <c r="F108" s="52">
        <f>E108*F109*F110/10000</f>
        <v>0</v>
      </c>
      <c r="G108" s="52">
        <f>F108*G109*G110/10000</f>
        <v>0</v>
      </c>
      <c r="H108" s="52">
        <f>G108*H109*H110/10000</f>
        <v>0</v>
      </c>
    </row>
    <row r="109" spans="1:21" ht="33.75" hidden="1" thickBot="1" x14ac:dyDescent="0.3">
      <c r="A109" s="192"/>
      <c r="B109" s="20" t="s">
        <v>62</v>
      </c>
      <c r="C109" s="14" t="s">
        <v>56</v>
      </c>
      <c r="D109" s="52"/>
      <c r="E109" s="52"/>
      <c r="F109" s="52"/>
      <c r="G109" s="52"/>
      <c r="H109" s="52"/>
    </row>
    <row r="110" spans="1:21" ht="17.25" hidden="1" thickBot="1" x14ac:dyDescent="0.3">
      <c r="A110" s="193"/>
      <c r="B110" s="20" t="s">
        <v>61</v>
      </c>
      <c r="C110" s="14" t="s">
        <v>58</v>
      </c>
      <c r="D110" s="52"/>
      <c r="E110" s="52"/>
      <c r="F110" s="52"/>
      <c r="G110" s="52"/>
      <c r="H110" s="52"/>
      <c r="K110" s="96"/>
      <c r="Q110" s="10"/>
      <c r="R110" s="10"/>
      <c r="S110" s="10"/>
      <c r="T110" s="10"/>
      <c r="U110" s="10"/>
    </row>
    <row r="111" spans="1:21" s="10" customFormat="1" ht="17.25" thickBot="1" x14ac:dyDescent="0.3">
      <c r="A111" s="185" t="s">
        <v>106</v>
      </c>
      <c r="B111" s="15" t="s">
        <v>107</v>
      </c>
      <c r="C111" s="68" t="s">
        <v>59</v>
      </c>
      <c r="D111" s="48">
        <v>314447</v>
      </c>
      <c r="E111" s="48">
        <f>D111*E112*E113/10000</f>
        <v>324354.49545295996</v>
      </c>
      <c r="F111" s="48">
        <f>E111*F112*F113/10000</f>
        <v>386426.44229593972</v>
      </c>
      <c r="G111" s="48">
        <f>F111*G112*G113/10000</f>
        <v>460357.54923599894</v>
      </c>
      <c r="H111" s="48">
        <f>G111*H112*H113/10000</f>
        <v>553027.96584045282</v>
      </c>
      <c r="I111" s="98">
        <v>172109</v>
      </c>
      <c r="J111" s="98"/>
      <c r="K111" s="96"/>
      <c r="L111" s="96"/>
    </row>
    <row r="112" spans="1:21" s="10" customFormat="1" ht="33.75" thickBot="1" x14ac:dyDescent="0.3">
      <c r="A112" s="186"/>
      <c r="B112" s="15" t="s">
        <v>62</v>
      </c>
      <c r="C112" s="68" t="s">
        <v>56</v>
      </c>
      <c r="D112" s="100">
        <v>1.73665</v>
      </c>
      <c r="E112" s="48">
        <v>97.495999999999995</v>
      </c>
      <c r="F112" s="48">
        <v>114.33499999999999</v>
      </c>
      <c r="G112" s="48">
        <v>114.55</v>
      </c>
      <c r="H112" s="48">
        <v>115.288</v>
      </c>
      <c r="I112" s="96"/>
      <c r="J112" s="96"/>
      <c r="K112" s="96"/>
      <c r="L112" s="96"/>
    </row>
    <row r="113" spans="1:21" s="10" customFormat="1" ht="17.25" thickBot="1" x14ac:dyDescent="0.3">
      <c r="A113" s="187"/>
      <c r="B113" s="15" t="s">
        <v>61</v>
      </c>
      <c r="C113" s="68" t="s">
        <v>58</v>
      </c>
      <c r="D113" s="48">
        <v>104.2</v>
      </c>
      <c r="E113" s="48">
        <v>105.8</v>
      </c>
      <c r="F113" s="48">
        <v>104.2</v>
      </c>
      <c r="G113" s="48">
        <v>104</v>
      </c>
      <c r="H113" s="48">
        <v>104.2</v>
      </c>
      <c r="I113" s="96"/>
      <c r="J113" s="96"/>
      <c r="K113" s="95"/>
      <c r="L113" s="95"/>
      <c r="M113"/>
      <c r="N113"/>
      <c r="O113"/>
      <c r="P113"/>
      <c r="Q113"/>
      <c r="R113"/>
      <c r="S113"/>
      <c r="T113"/>
      <c r="U113"/>
    </row>
    <row r="114" spans="1:21" ht="23.25" hidden="1" thickBot="1" x14ac:dyDescent="0.3">
      <c r="A114" s="191" t="s">
        <v>108</v>
      </c>
      <c r="B114" s="20" t="s">
        <v>109</v>
      </c>
      <c r="C114" s="14" t="s">
        <v>59</v>
      </c>
      <c r="D114" s="52"/>
      <c r="E114" s="52">
        <f>D114*E115*E116/10000</f>
        <v>0</v>
      </c>
      <c r="F114" s="52">
        <f>E114*F115*F116/10000</f>
        <v>0</v>
      </c>
      <c r="G114" s="52">
        <f>F114*G115*G116/10000</f>
        <v>0</v>
      </c>
      <c r="H114" s="52">
        <f>G114*H115*H116/10000</f>
        <v>0</v>
      </c>
    </row>
    <row r="115" spans="1:21" ht="33.75" hidden="1" thickBot="1" x14ac:dyDescent="0.3">
      <c r="A115" s="192"/>
      <c r="B115" s="20" t="s">
        <v>62</v>
      </c>
      <c r="C115" s="14" t="s">
        <v>56</v>
      </c>
      <c r="D115" s="52"/>
      <c r="E115" s="52"/>
      <c r="F115" s="52"/>
      <c r="G115" s="52"/>
      <c r="H115" s="52"/>
    </row>
    <row r="116" spans="1:21" ht="17.25" hidden="1" thickBot="1" x14ac:dyDescent="0.3">
      <c r="A116" s="193"/>
      <c r="B116" s="20" t="s">
        <v>61</v>
      </c>
      <c r="C116" s="14" t="s">
        <v>58</v>
      </c>
      <c r="D116" s="52"/>
      <c r="E116" s="52"/>
      <c r="F116" s="52"/>
      <c r="G116" s="52"/>
      <c r="H116" s="52"/>
    </row>
    <row r="117" spans="1:21" ht="23.25" hidden="1" thickBot="1" x14ac:dyDescent="0.3">
      <c r="A117" s="191" t="s">
        <v>110</v>
      </c>
      <c r="B117" s="20" t="s">
        <v>111</v>
      </c>
      <c r="C117" s="14" t="s">
        <v>59</v>
      </c>
      <c r="D117" s="52"/>
      <c r="E117" s="52">
        <f>D117*E118*E119/10000</f>
        <v>0</v>
      </c>
      <c r="F117" s="52">
        <f>E117*F118*F119/10000</f>
        <v>0</v>
      </c>
      <c r="G117" s="52">
        <f>F117*G118*G119/10000</f>
        <v>0</v>
      </c>
      <c r="H117" s="52">
        <f>G117*H118*H119/10000</f>
        <v>0</v>
      </c>
    </row>
    <row r="118" spans="1:21" ht="33.75" hidden="1" thickBot="1" x14ac:dyDescent="0.3">
      <c r="A118" s="192"/>
      <c r="B118" s="20" t="s">
        <v>62</v>
      </c>
      <c r="C118" s="14" t="s">
        <v>56</v>
      </c>
      <c r="D118" s="52"/>
      <c r="E118" s="52"/>
      <c r="F118" s="52"/>
      <c r="G118" s="52"/>
      <c r="H118" s="52"/>
    </row>
    <row r="119" spans="1:21" ht="17.25" hidden="1" thickBot="1" x14ac:dyDescent="0.3">
      <c r="A119" s="193"/>
      <c r="B119" s="20" t="s">
        <v>61</v>
      </c>
      <c r="C119" s="14" t="s">
        <v>58</v>
      </c>
      <c r="D119" s="52"/>
      <c r="E119" s="52"/>
      <c r="F119" s="52"/>
      <c r="G119" s="52"/>
      <c r="H119" s="52"/>
      <c r="K119" s="96">
        <v>432955</v>
      </c>
      <c r="L119" s="96">
        <v>445077</v>
      </c>
      <c r="M119" s="121">
        <v>369828</v>
      </c>
      <c r="N119" s="121">
        <v>386049</v>
      </c>
      <c r="O119" s="10"/>
      <c r="P119" s="10"/>
      <c r="Q119" s="10"/>
      <c r="R119" s="10"/>
      <c r="S119" s="10"/>
      <c r="T119" s="10"/>
      <c r="U119" s="10"/>
    </row>
    <row r="120" spans="1:21" s="10" customFormat="1" ht="79.5" thickBot="1" x14ac:dyDescent="0.3">
      <c r="A120" s="191">
        <v>4</v>
      </c>
      <c r="B120" s="15" t="s">
        <v>430</v>
      </c>
      <c r="C120" s="68" t="s">
        <v>59</v>
      </c>
      <c r="D120" s="12">
        <v>478441</v>
      </c>
      <c r="E120" s="48">
        <f>D120*E121*E122/10000</f>
        <v>432956.94419597997</v>
      </c>
      <c r="F120" s="48">
        <f>E120*F121*F122/10000</f>
        <v>445078.41811478767</v>
      </c>
      <c r="G120" s="48">
        <f>F120*G121*G122/10000</f>
        <v>445657.0200583369</v>
      </c>
      <c r="H120" s="48">
        <f>G120*H121*H122/10000</f>
        <v>449578.80183485022</v>
      </c>
      <c r="I120" s="98">
        <v>434946</v>
      </c>
      <c r="J120" s="96"/>
      <c r="K120" s="96"/>
      <c r="L120" s="96"/>
    </row>
    <row r="121" spans="1:21" s="10" customFormat="1" ht="33.75" thickBot="1" x14ac:dyDescent="0.3">
      <c r="A121" s="192"/>
      <c r="B121" s="15" t="s">
        <v>62</v>
      </c>
      <c r="C121" s="68" t="s">
        <v>56</v>
      </c>
      <c r="D121" s="100">
        <f>SUM(D120/D122*100/I120)</f>
        <v>1.0446352513337074</v>
      </c>
      <c r="E121" s="48">
        <v>85.856999999999999</v>
      </c>
      <c r="F121" s="48">
        <v>98.185000000000002</v>
      </c>
      <c r="G121" s="48">
        <v>95</v>
      </c>
      <c r="H121" s="48">
        <v>97</v>
      </c>
      <c r="I121" s="96"/>
      <c r="J121" s="96"/>
      <c r="K121" s="96"/>
      <c r="L121" s="96"/>
    </row>
    <row r="122" spans="1:21" s="10" customFormat="1" ht="17.25" thickBot="1" x14ac:dyDescent="0.3">
      <c r="A122" s="193"/>
      <c r="B122" s="15" t="s">
        <v>61</v>
      </c>
      <c r="C122" s="68" t="s">
        <v>58</v>
      </c>
      <c r="D122" s="48">
        <v>105.3</v>
      </c>
      <c r="E122" s="48">
        <v>105.4</v>
      </c>
      <c r="F122" s="48">
        <v>104.7</v>
      </c>
      <c r="G122" s="48">
        <v>105.4</v>
      </c>
      <c r="H122" s="48">
        <v>104</v>
      </c>
      <c r="I122" s="96"/>
      <c r="J122" s="96"/>
      <c r="K122" s="96">
        <v>88329.279999999999</v>
      </c>
      <c r="L122" s="96">
        <v>92232.960000000006</v>
      </c>
      <c r="M122" s="96">
        <v>96567.91</v>
      </c>
      <c r="N122" s="121">
        <v>100913.47</v>
      </c>
    </row>
    <row r="123" spans="1:21" s="10" customFormat="1" ht="90.75" thickBot="1" x14ac:dyDescent="0.3">
      <c r="A123" s="191" t="s">
        <v>38</v>
      </c>
      <c r="B123" s="15" t="s">
        <v>429</v>
      </c>
      <c r="C123" s="68" t="s">
        <v>59</v>
      </c>
      <c r="D123" s="12">
        <v>82211.27</v>
      </c>
      <c r="E123" s="48">
        <f>D123*E124*E125/10000</f>
        <v>88330.221941592012</v>
      </c>
      <c r="F123" s="48">
        <f>E123*F124*F125/10000</f>
        <v>92239.629234504944</v>
      </c>
      <c r="G123" s="48">
        <f>F123*G124*G125/10000</f>
        <v>96567.143679670975</v>
      </c>
      <c r="H123" s="48">
        <f>G123*H124*H125/10000</f>
        <v>100913.90120469526</v>
      </c>
      <c r="I123" s="98">
        <v>89846.66</v>
      </c>
      <c r="J123" s="96"/>
      <c r="K123" s="96"/>
      <c r="L123" s="96"/>
    </row>
    <row r="124" spans="1:21" s="10" customFormat="1" ht="33.75" thickBot="1" x14ac:dyDescent="0.3">
      <c r="A124" s="192"/>
      <c r="B124" s="15" t="s">
        <v>62</v>
      </c>
      <c r="C124" s="68" t="s">
        <v>56</v>
      </c>
      <c r="D124" s="100">
        <f>SUM(D123/D125*100/I123)</f>
        <v>1.0269557150505944</v>
      </c>
      <c r="E124" s="48">
        <v>100.04</v>
      </c>
      <c r="F124" s="48">
        <v>100.7</v>
      </c>
      <c r="G124" s="48">
        <v>100.66500000000001</v>
      </c>
      <c r="H124" s="48">
        <v>100.482</v>
      </c>
      <c r="I124" s="96"/>
      <c r="J124" s="96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/>
    </row>
    <row r="125" spans="1:21" ht="17.25" thickBot="1" x14ac:dyDescent="0.3">
      <c r="A125" s="193"/>
      <c r="B125" s="15" t="s">
        <v>61</v>
      </c>
      <c r="C125" s="68" t="s">
        <v>58</v>
      </c>
      <c r="D125" s="48">
        <v>89.1</v>
      </c>
      <c r="E125" s="48">
        <v>107.4</v>
      </c>
      <c r="F125" s="48">
        <v>103.7</v>
      </c>
      <c r="G125" s="48">
        <v>104</v>
      </c>
      <c r="H125" s="48">
        <v>104</v>
      </c>
    </row>
    <row r="126" spans="1:21" ht="19.5" thickBot="1" x14ac:dyDescent="0.35">
      <c r="A126" s="172"/>
      <c r="B126" s="172"/>
      <c r="C126" s="172"/>
      <c r="D126" s="172"/>
      <c r="E126" s="172"/>
      <c r="F126" s="172"/>
      <c r="G126" s="172"/>
      <c r="H126" s="172"/>
    </row>
    <row r="127" spans="1:21" ht="15.75" thickBot="1" x14ac:dyDescent="0.3">
      <c r="A127" s="158" t="s">
        <v>1</v>
      </c>
      <c r="B127" s="160" t="s">
        <v>2</v>
      </c>
      <c r="C127" s="162" t="s">
        <v>3</v>
      </c>
      <c r="D127" s="47" t="s">
        <v>4</v>
      </c>
      <c r="E127" s="47" t="s">
        <v>5</v>
      </c>
      <c r="F127" s="164" t="s">
        <v>6</v>
      </c>
      <c r="G127" s="165"/>
      <c r="H127" s="166"/>
    </row>
    <row r="128" spans="1:21" ht="15.75" thickBot="1" x14ac:dyDescent="0.3">
      <c r="A128" s="159"/>
      <c r="B128" s="161"/>
      <c r="C128" s="163"/>
      <c r="D128" s="18">
        <v>2016</v>
      </c>
      <c r="E128" s="137">
        <v>2017</v>
      </c>
      <c r="F128" s="18">
        <v>2018</v>
      </c>
      <c r="G128" s="18">
        <v>2019</v>
      </c>
      <c r="H128" s="18">
        <v>2020</v>
      </c>
    </row>
    <row r="129" spans="1:21" ht="15.75" thickBot="1" x14ac:dyDescent="0.3">
      <c r="A129" s="2" t="s">
        <v>112</v>
      </c>
      <c r="B129" s="167" t="s">
        <v>113</v>
      </c>
      <c r="C129" s="168"/>
      <c r="D129" s="168"/>
      <c r="E129" s="168"/>
      <c r="F129" s="168"/>
      <c r="G129" s="168"/>
      <c r="H129" s="169"/>
      <c r="K129" s="96"/>
      <c r="L129" s="96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10" customFormat="1" ht="23.25" thickBot="1" x14ac:dyDescent="0.3">
      <c r="A130" s="185">
        <v>1</v>
      </c>
      <c r="B130" s="15" t="s">
        <v>114</v>
      </c>
      <c r="C130" s="69" t="s">
        <v>59</v>
      </c>
      <c r="D130" s="48">
        <f t="shared" ref="D130:I130" si="5">D133+D142</f>
        <v>4056736.5</v>
      </c>
      <c r="E130" s="48">
        <f t="shared" si="5"/>
        <v>4132876.5187712489</v>
      </c>
      <c r="F130" s="48">
        <f t="shared" si="5"/>
        <v>4208688.2985892035</v>
      </c>
      <c r="G130" s="48">
        <f t="shared" si="5"/>
        <v>4286157.2068352308</v>
      </c>
      <c r="H130" s="112">
        <f t="shared" si="5"/>
        <v>4365756.6070733676</v>
      </c>
      <c r="I130" s="111">
        <f t="shared" si="5"/>
        <v>3691864</v>
      </c>
      <c r="J130" s="96"/>
      <c r="K130" s="96"/>
      <c r="L130" s="96"/>
    </row>
    <row r="131" spans="1:21" s="10" customFormat="1" ht="33.75" thickBot="1" x14ac:dyDescent="0.3">
      <c r="A131" s="186"/>
      <c r="B131" s="15" t="s">
        <v>62</v>
      </c>
      <c r="C131" s="69" t="s">
        <v>56</v>
      </c>
      <c r="D131" s="100">
        <f>SUM(D130/D132*100/I130)</f>
        <v>1.1640164318537982</v>
      </c>
      <c r="E131" s="48">
        <f>(D133*E134+D142*E143)/D130</f>
        <v>98.541730868445612</v>
      </c>
      <c r="F131" s="48">
        <f>(E133*F134+E142*F143)/E130</f>
        <v>97.735439010606598</v>
      </c>
      <c r="G131" s="48">
        <f>(F133*G134+F142*G143)/F130</f>
        <v>97.976363808511977</v>
      </c>
      <c r="H131" s="48">
        <f>(G133*H134+G142*H143)/G130</f>
        <v>98.246088405928376</v>
      </c>
      <c r="I131" s="96"/>
      <c r="J131" s="96"/>
      <c r="K131" s="96"/>
      <c r="L131" s="96"/>
    </row>
    <row r="132" spans="1:21" s="10" customFormat="1" ht="17.25" thickBot="1" x14ac:dyDescent="0.3">
      <c r="A132" s="187"/>
      <c r="B132" s="15" t="s">
        <v>61</v>
      </c>
      <c r="C132" s="69" t="s">
        <v>58</v>
      </c>
      <c r="D132" s="48">
        <v>94.4</v>
      </c>
      <c r="E132" s="48">
        <f>E130/D130/E131*10000</f>
        <v>103.38450288109426</v>
      </c>
      <c r="F132" s="48">
        <f>F130/E130/F131*10000</f>
        <v>104.19389294907769</v>
      </c>
      <c r="G132" s="48">
        <f>G130/F130/G131*10000</f>
        <v>103.94414134886929</v>
      </c>
      <c r="H132" s="48">
        <f>H130/G130/H131*10000</f>
        <v>103.67550409452684</v>
      </c>
      <c r="I132" s="96"/>
      <c r="J132" s="96"/>
      <c r="K132" s="96"/>
      <c r="L132" s="96"/>
    </row>
    <row r="133" spans="1:21" s="10" customFormat="1" ht="23.25" thickBot="1" x14ac:dyDescent="0.3">
      <c r="A133" s="191" t="s">
        <v>13</v>
      </c>
      <c r="B133" s="15" t="s">
        <v>115</v>
      </c>
      <c r="C133" s="69" t="s">
        <v>59</v>
      </c>
      <c r="D133" s="48">
        <f>D136+D138+D140</f>
        <v>628277.30000000005</v>
      </c>
      <c r="E133" s="48">
        <f>E136+E138+E140</f>
        <v>639953.28498920007</v>
      </c>
      <c r="F133" s="48">
        <f>F136+F138+F140</f>
        <v>651104.93120066344</v>
      </c>
      <c r="G133" s="48">
        <f>G136+G138+G140</f>
        <v>662609.50060122018</v>
      </c>
      <c r="H133" s="48">
        <f>H136+H138+H140</f>
        <v>674971.86463955336</v>
      </c>
      <c r="I133" s="98">
        <f>SUM(I136+I138+I140)</f>
        <v>585226</v>
      </c>
      <c r="J133" s="96"/>
      <c r="K133" s="96"/>
      <c r="L133" s="96"/>
    </row>
    <row r="134" spans="1:21" s="10" customFormat="1" ht="33.75" thickBot="1" x14ac:dyDescent="0.3">
      <c r="A134" s="192"/>
      <c r="B134" s="15" t="s">
        <v>62</v>
      </c>
      <c r="C134" s="69" t="s">
        <v>56</v>
      </c>
      <c r="D134" s="100">
        <f>SUM(D133/D135*100/I133)</f>
        <v>1.1265094925400057</v>
      </c>
      <c r="E134" s="48">
        <f>(D136*E137+D138*E139+D140*E141)/D133</f>
        <v>98.604465321284081</v>
      </c>
      <c r="F134" s="48">
        <f>(E136*F137+E138*F139+E140*F141)/E133</f>
        <v>95.622717964949715</v>
      </c>
      <c r="G134" s="48">
        <f>(F136*G137+F138*G139+F140*G141)/F133</f>
        <v>98.707012763997398</v>
      </c>
      <c r="H134" s="48">
        <f>(G136*H137+G138*H139+G140*H141)/G133</f>
        <v>98.898746448204349</v>
      </c>
      <c r="I134" s="96"/>
      <c r="J134" s="96"/>
      <c r="K134" s="96"/>
      <c r="L134" s="96"/>
    </row>
    <row r="135" spans="1:21" s="10" customFormat="1" ht="17.25" thickBot="1" x14ac:dyDescent="0.3">
      <c r="A135" s="193"/>
      <c r="B135" s="15" t="s">
        <v>61</v>
      </c>
      <c r="C135" s="69" t="s">
        <v>58</v>
      </c>
      <c r="D135" s="48">
        <v>95.3</v>
      </c>
      <c r="E135" s="48">
        <v>103.3</v>
      </c>
      <c r="F135" s="48">
        <v>106.4</v>
      </c>
      <c r="G135" s="48">
        <v>103.1</v>
      </c>
      <c r="H135" s="48">
        <v>103</v>
      </c>
      <c r="I135" s="96"/>
      <c r="J135" s="96"/>
      <c r="K135" s="102"/>
      <c r="L135" s="102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1:21" s="105" customFormat="1" ht="17.25" thickBot="1" x14ac:dyDescent="0.3">
      <c r="A136" s="194" t="s">
        <v>116</v>
      </c>
      <c r="B136" s="110" t="s">
        <v>117</v>
      </c>
      <c r="C136" s="69" t="s">
        <v>59</v>
      </c>
      <c r="D136" s="48">
        <v>565277.30000000005</v>
      </c>
      <c r="E136" s="48">
        <f>D136*E137*E135/10000</f>
        <v>576924.27348920004</v>
      </c>
      <c r="F136" s="48">
        <f>E136*F137*F135/10000</f>
        <v>588065.83505882346</v>
      </c>
      <c r="G136" s="48">
        <f>F136*G137*G135/10000</f>
        <v>599565.99172265024</v>
      </c>
      <c r="H136" s="48">
        <f>G136*H137*H135/10000</f>
        <v>611871.48413676594</v>
      </c>
      <c r="I136" s="98">
        <v>525226</v>
      </c>
      <c r="J136" s="111"/>
      <c r="K136" s="102"/>
      <c r="L136" s="102"/>
    </row>
    <row r="137" spans="1:21" s="105" customFormat="1" ht="33.75" thickBot="1" x14ac:dyDescent="0.3">
      <c r="A137" s="195"/>
      <c r="B137" s="110" t="s">
        <v>118</v>
      </c>
      <c r="C137" s="69" t="s">
        <v>56</v>
      </c>
      <c r="D137" s="100">
        <f>SUM(D136/D135*100/I136)</f>
        <v>1.1293340654327793</v>
      </c>
      <c r="E137" s="48">
        <v>98.8</v>
      </c>
      <c r="F137" s="48">
        <v>95.8</v>
      </c>
      <c r="G137" s="48">
        <v>98.89</v>
      </c>
      <c r="H137" s="48">
        <v>99.08</v>
      </c>
      <c r="I137" s="102"/>
      <c r="J137" s="111"/>
      <c r="K137" s="102"/>
      <c r="L137" s="102"/>
    </row>
    <row r="138" spans="1:21" s="105" customFormat="1" ht="17.25" thickBot="1" x14ac:dyDescent="0.3">
      <c r="A138" s="194" t="s">
        <v>119</v>
      </c>
      <c r="B138" s="110" t="s">
        <v>120</v>
      </c>
      <c r="C138" s="69" t="s">
        <v>59</v>
      </c>
      <c r="D138" s="48">
        <v>47250</v>
      </c>
      <c r="E138" s="48">
        <f>D138*E139*E135/10000</f>
        <v>47247.353999999999</v>
      </c>
      <c r="F138" s="48">
        <f>E138*F139*F135/10000</f>
        <v>47254.91357664</v>
      </c>
      <c r="G138" s="48">
        <f>F138*G139*G135/10000</f>
        <v>47258.221420590358</v>
      </c>
      <c r="H138" s="48">
        <f>G138*H139*H135/10000</f>
        <v>47313.04095743825</v>
      </c>
      <c r="I138" s="98">
        <v>45000</v>
      </c>
      <c r="J138" s="111"/>
      <c r="K138" s="102"/>
      <c r="L138" s="102"/>
    </row>
    <row r="139" spans="1:21" s="105" customFormat="1" ht="33.75" thickBot="1" x14ac:dyDescent="0.3">
      <c r="A139" s="195"/>
      <c r="B139" s="110" t="s">
        <v>118</v>
      </c>
      <c r="C139" s="69" t="s">
        <v>56</v>
      </c>
      <c r="D139" s="100">
        <f>SUM(D138/D135*100/I138)</f>
        <v>1.1017838405036726</v>
      </c>
      <c r="E139" s="48">
        <v>96.8</v>
      </c>
      <c r="F139" s="48">
        <v>94</v>
      </c>
      <c r="G139" s="48">
        <v>97</v>
      </c>
      <c r="H139" s="48">
        <v>97.2</v>
      </c>
      <c r="I139" s="98"/>
      <c r="J139" s="111"/>
      <c r="K139" s="102"/>
      <c r="L139" s="102"/>
    </row>
    <row r="140" spans="1:21" s="105" customFormat="1" ht="34.5" thickBot="1" x14ac:dyDescent="0.3">
      <c r="A140" s="194" t="s">
        <v>121</v>
      </c>
      <c r="B140" s="110" t="s">
        <v>122</v>
      </c>
      <c r="C140" s="69" t="s">
        <v>59</v>
      </c>
      <c r="D140" s="48">
        <v>15750</v>
      </c>
      <c r="E140" s="48">
        <f>D140*E141*E135/10000</f>
        <v>15781.657499999999</v>
      </c>
      <c r="F140" s="48">
        <f>E140*F141*F135/10000</f>
        <v>15784.182565200001</v>
      </c>
      <c r="G140" s="48">
        <f>F140*G141*G135/10000</f>
        <v>15785.287457979563</v>
      </c>
      <c r="H140" s="48">
        <f>G140*H141*H135/10000</f>
        <v>15787.339545349099</v>
      </c>
      <c r="I140" s="98">
        <v>15000</v>
      </c>
      <c r="J140" s="111"/>
      <c r="K140" s="102"/>
      <c r="L140" s="102"/>
    </row>
    <row r="141" spans="1:21" s="105" customFormat="1" ht="33.75" thickBot="1" x14ac:dyDescent="0.3">
      <c r="A141" s="195"/>
      <c r="B141" s="110" t="s">
        <v>118</v>
      </c>
      <c r="C141" s="69" t="s">
        <v>56</v>
      </c>
      <c r="D141" s="100">
        <f>SUM(D140/D135*100/I140)</f>
        <v>1.1017838405036726</v>
      </c>
      <c r="E141" s="48">
        <v>97</v>
      </c>
      <c r="F141" s="48">
        <v>94</v>
      </c>
      <c r="G141" s="48">
        <v>97</v>
      </c>
      <c r="H141" s="48">
        <v>97.1</v>
      </c>
      <c r="I141" s="102"/>
      <c r="J141" s="111"/>
      <c r="K141" s="96"/>
      <c r="L141" s="96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10" customFormat="1" ht="23.25" thickBot="1" x14ac:dyDescent="0.3">
      <c r="A142" s="191" t="s">
        <v>15</v>
      </c>
      <c r="B142" s="15" t="s">
        <v>123</v>
      </c>
      <c r="C142" s="69" t="s">
        <v>59</v>
      </c>
      <c r="D142" s="48">
        <f>D145+D147+D149</f>
        <v>3428459.2</v>
      </c>
      <c r="E142" s="48">
        <f>E145+E147+E149</f>
        <v>3492923.2337820488</v>
      </c>
      <c r="F142" s="48">
        <f>F145+F147+F149</f>
        <v>3557583.3673885404</v>
      </c>
      <c r="G142" s="48">
        <f>G145+G147+G149</f>
        <v>3623547.7062340109</v>
      </c>
      <c r="H142" s="48">
        <f>H145+H147+H149</f>
        <v>3690784.7424338143</v>
      </c>
      <c r="I142" s="98">
        <f>SUM(I145+I147+I149)</f>
        <v>3106638</v>
      </c>
      <c r="J142" s="96"/>
      <c r="K142" s="96"/>
      <c r="L142" s="96"/>
    </row>
    <row r="143" spans="1:21" s="10" customFormat="1" ht="33.75" thickBot="1" x14ac:dyDescent="0.3">
      <c r="A143" s="192"/>
      <c r="B143" s="15" t="s">
        <v>62</v>
      </c>
      <c r="C143" s="69" t="s">
        <v>124</v>
      </c>
      <c r="D143" s="100">
        <f>SUM(D142/D144*100/I142)</f>
        <v>1.1765367493693204</v>
      </c>
      <c r="E143" s="48">
        <f>(D145*E146+D147*E148+D149*E150)/D142</f>
        <v>98.53023455761118</v>
      </c>
      <c r="F143" s="48">
        <f>(E145*F146+E147*F148+E149*F150)/E142</f>
        <v>98.122519596964054</v>
      </c>
      <c r="G143" s="48">
        <f>(F145*G146+F147*G148+F149*G150)/F142</f>
        <v>97.84264125340502</v>
      </c>
      <c r="H143" s="48">
        <f>(G145*H146+G147*H148+G149*H150)/G142</f>
        <v>98.126741993374765</v>
      </c>
      <c r="I143" s="96"/>
      <c r="J143" s="96"/>
      <c r="K143" s="96"/>
      <c r="L143" s="96"/>
    </row>
    <row r="144" spans="1:21" s="10" customFormat="1" ht="17.25" thickBot="1" x14ac:dyDescent="0.3">
      <c r="A144" s="193"/>
      <c r="B144" s="15" t="s">
        <v>61</v>
      </c>
      <c r="C144" s="69" t="s">
        <v>58</v>
      </c>
      <c r="D144" s="48">
        <v>93.8</v>
      </c>
      <c r="E144" s="48">
        <v>103.4</v>
      </c>
      <c r="F144" s="48">
        <v>103.8</v>
      </c>
      <c r="G144" s="48">
        <v>104.1</v>
      </c>
      <c r="H144" s="48">
        <v>103.8</v>
      </c>
      <c r="I144" s="96"/>
      <c r="J144" s="96"/>
      <c r="K144" s="102"/>
      <c r="L144" s="102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1:21" s="105" customFormat="1" ht="17.25" thickBot="1" x14ac:dyDescent="0.3">
      <c r="A145" s="194" t="s">
        <v>125</v>
      </c>
      <c r="B145" s="110" t="s">
        <v>117</v>
      </c>
      <c r="C145" s="69" t="s">
        <v>59</v>
      </c>
      <c r="D145" s="48">
        <v>3168548.2</v>
      </c>
      <c r="E145" s="48">
        <f>D145*E146*E144/10000</f>
        <v>3231918.0233226484</v>
      </c>
      <c r="F145" s="48">
        <f>E145*F146*F144/10000</f>
        <v>3296559.8742605671</v>
      </c>
      <c r="G145" s="48">
        <f>F145*G146*G144/10000</f>
        <v>3362501.0603221972</v>
      </c>
      <c r="H145" s="48">
        <f>G145*H146*H144/10000</f>
        <v>3429719.8102687802</v>
      </c>
      <c r="I145" s="98">
        <v>2883592</v>
      </c>
      <c r="J145" s="111"/>
      <c r="K145" s="102"/>
      <c r="L145" s="102"/>
    </row>
    <row r="146" spans="1:21" s="105" customFormat="1" ht="33.75" thickBot="1" x14ac:dyDescent="0.3">
      <c r="A146" s="195"/>
      <c r="B146" s="110" t="s">
        <v>118</v>
      </c>
      <c r="C146" s="69" t="s">
        <v>56</v>
      </c>
      <c r="D146" s="100">
        <f>SUM(D145/I145)</f>
        <v>1.0988198746563316</v>
      </c>
      <c r="E146" s="48">
        <v>98.646000000000001</v>
      </c>
      <c r="F146" s="48">
        <v>98.266000000000005</v>
      </c>
      <c r="G146" s="48">
        <v>97.983000000000004</v>
      </c>
      <c r="H146" s="48">
        <v>98.265000000000001</v>
      </c>
      <c r="I146" s="102"/>
      <c r="J146" s="111"/>
      <c r="K146" s="102"/>
      <c r="L146" s="102"/>
    </row>
    <row r="147" spans="1:21" s="105" customFormat="1" ht="17.25" thickBot="1" x14ac:dyDescent="0.3">
      <c r="A147" s="194" t="s">
        <v>126</v>
      </c>
      <c r="B147" s="110" t="s">
        <v>120</v>
      </c>
      <c r="C147" s="69" t="s">
        <v>59</v>
      </c>
      <c r="D147" s="48">
        <v>107066</v>
      </c>
      <c r="E147" s="48">
        <f>D147*E148*E144/10000</f>
        <v>108005.01164640002</v>
      </c>
      <c r="F147" s="48">
        <f>E147*F148*F144/10000</f>
        <v>108006.00529250715</v>
      </c>
      <c r="G147" s="48">
        <f>F147*G148*G144/10000</f>
        <v>108015.5854251766</v>
      </c>
      <c r="H147" s="48">
        <f>G147*H148*H144/10000</f>
        <v>108016.5791685625</v>
      </c>
      <c r="I147" s="98">
        <v>89858</v>
      </c>
      <c r="J147" s="111"/>
      <c r="K147" s="102"/>
      <c r="L147" s="102"/>
    </row>
    <row r="148" spans="1:21" s="105" customFormat="1" ht="33.75" thickBot="1" x14ac:dyDescent="0.3">
      <c r="A148" s="195"/>
      <c r="B148" s="110" t="s">
        <v>118</v>
      </c>
      <c r="C148" s="69" t="s">
        <v>56</v>
      </c>
      <c r="D148" s="100">
        <f>SUM(D147/D144*100/I147)</f>
        <v>1.2702581533403499</v>
      </c>
      <c r="E148" s="48">
        <v>97.56</v>
      </c>
      <c r="F148" s="48">
        <v>96.34</v>
      </c>
      <c r="G148" s="48">
        <v>96.07</v>
      </c>
      <c r="H148" s="48">
        <v>96.34</v>
      </c>
      <c r="I148" s="98"/>
      <c r="J148" s="111"/>
      <c r="K148" s="102"/>
      <c r="L148" s="102"/>
    </row>
    <row r="149" spans="1:21" s="105" customFormat="1" ht="34.5" thickBot="1" x14ac:dyDescent="0.3">
      <c r="A149" s="194" t="s">
        <v>127</v>
      </c>
      <c r="B149" s="110" t="s">
        <v>122</v>
      </c>
      <c r="C149" s="69" t="s">
        <v>59</v>
      </c>
      <c r="D149" s="48">
        <v>152845</v>
      </c>
      <c r="E149" s="48">
        <f>D149*E150*E144/10000</f>
        <v>153000.19881300002</v>
      </c>
      <c r="F149" s="48">
        <f>E149*F150*F144/10000</f>
        <v>153017.48783546587</v>
      </c>
      <c r="G149" s="48">
        <f>F149*G150*G144/10000</f>
        <v>153031.06048663685</v>
      </c>
      <c r="H149" s="48">
        <f>G149*H150*H144/10000</f>
        <v>153048.35299647183</v>
      </c>
      <c r="I149" s="98">
        <v>133188</v>
      </c>
      <c r="J149" s="111"/>
      <c r="K149" s="102"/>
      <c r="L149" s="102"/>
    </row>
    <row r="150" spans="1:21" s="105" customFormat="1" ht="33.75" thickBot="1" x14ac:dyDescent="0.3">
      <c r="A150" s="195"/>
      <c r="B150" s="110" t="s">
        <v>118</v>
      </c>
      <c r="C150" s="69" t="s">
        <v>56</v>
      </c>
      <c r="D150" s="100">
        <f>SUM(D149/D144*100/I149)</f>
        <v>1.2234417604741408</v>
      </c>
      <c r="E150" s="48">
        <v>96.81</v>
      </c>
      <c r="F150" s="48">
        <v>96.35</v>
      </c>
      <c r="G150" s="48">
        <v>96.07</v>
      </c>
      <c r="H150" s="48">
        <v>96.35</v>
      </c>
      <c r="I150" s="102"/>
      <c r="J150" s="111"/>
      <c r="K150" s="95"/>
      <c r="L150" s="95"/>
      <c r="M150"/>
      <c r="N150"/>
      <c r="O150"/>
      <c r="P150"/>
      <c r="Q150"/>
      <c r="R150"/>
      <c r="S150"/>
      <c r="T150"/>
      <c r="U150"/>
    </row>
    <row r="151" spans="1:21" ht="19.5" thickBot="1" x14ac:dyDescent="0.35">
      <c r="A151" s="172"/>
      <c r="B151" s="172"/>
      <c r="C151" s="172"/>
      <c r="D151" s="172"/>
      <c r="E151" s="172"/>
      <c r="F151" s="172"/>
      <c r="G151" s="172"/>
      <c r="H151" s="172"/>
    </row>
    <row r="152" spans="1:21" ht="15.75" thickBot="1" x14ac:dyDescent="0.3">
      <c r="A152" s="158" t="s">
        <v>1</v>
      </c>
      <c r="B152" s="160" t="s">
        <v>2</v>
      </c>
      <c r="C152" s="162" t="s">
        <v>3</v>
      </c>
      <c r="D152" s="47" t="s">
        <v>4</v>
      </c>
      <c r="E152" s="47" t="s">
        <v>5</v>
      </c>
      <c r="F152" s="164" t="s">
        <v>6</v>
      </c>
      <c r="G152" s="165"/>
      <c r="H152" s="166"/>
    </row>
    <row r="153" spans="1:21" ht="15.75" thickBot="1" x14ac:dyDescent="0.3">
      <c r="A153" s="159"/>
      <c r="B153" s="161"/>
      <c r="C153" s="163"/>
      <c r="D153" s="18">
        <v>2016</v>
      </c>
      <c r="E153" s="137">
        <v>2017</v>
      </c>
      <c r="F153" s="18">
        <v>2018</v>
      </c>
      <c r="G153" s="18">
        <v>2019</v>
      </c>
      <c r="H153" s="18">
        <v>2020</v>
      </c>
    </row>
    <row r="154" spans="1:21" ht="15.75" thickBot="1" x14ac:dyDescent="0.3">
      <c r="A154" s="5" t="s">
        <v>128</v>
      </c>
      <c r="B154" s="196" t="s">
        <v>129</v>
      </c>
      <c r="C154" s="197"/>
      <c r="D154" s="197"/>
      <c r="E154" s="197"/>
      <c r="F154" s="197"/>
      <c r="G154" s="197"/>
      <c r="H154" s="198"/>
      <c r="K154" s="96"/>
      <c r="L154" s="96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10" customFormat="1" ht="15.75" thickBot="1" x14ac:dyDescent="0.3">
      <c r="A155" s="136" t="s">
        <v>130</v>
      </c>
      <c r="B155" s="108" t="s">
        <v>423</v>
      </c>
      <c r="C155" s="109" t="s">
        <v>131</v>
      </c>
      <c r="D155" s="17">
        <v>5903</v>
      </c>
      <c r="E155" s="17">
        <v>5216</v>
      </c>
      <c r="F155" s="17">
        <v>5220</v>
      </c>
      <c r="G155" s="17">
        <v>5220</v>
      </c>
      <c r="H155" s="17">
        <v>5220</v>
      </c>
      <c r="I155" s="102"/>
      <c r="J155" s="96"/>
      <c r="K155" s="96"/>
      <c r="L155" s="96"/>
    </row>
    <row r="156" spans="1:21" s="10" customFormat="1" ht="15.75" thickBot="1" x14ac:dyDescent="0.3">
      <c r="A156" s="143" t="s">
        <v>31</v>
      </c>
      <c r="B156" s="108" t="s">
        <v>424</v>
      </c>
      <c r="C156" s="109" t="s">
        <v>131</v>
      </c>
      <c r="D156" s="17">
        <v>46.3</v>
      </c>
      <c r="E156" s="17">
        <v>60</v>
      </c>
      <c r="F156" s="17">
        <v>60</v>
      </c>
      <c r="G156" s="17">
        <v>60</v>
      </c>
      <c r="H156" s="17">
        <v>60</v>
      </c>
      <c r="I156" s="102"/>
      <c r="J156" s="96"/>
      <c r="K156" s="96"/>
      <c r="L156" s="96"/>
    </row>
    <row r="157" spans="1:21" s="10" customFormat="1" ht="15.75" thickBot="1" x14ac:dyDescent="0.3">
      <c r="A157" s="136" t="s">
        <v>33</v>
      </c>
      <c r="B157" s="108" t="s">
        <v>133</v>
      </c>
      <c r="C157" s="109" t="s">
        <v>131</v>
      </c>
      <c r="D157" s="17">
        <v>5290.7</v>
      </c>
      <c r="E157" s="17">
        <v>5300</v>
      </c>
      <c r="F157" s="17">
        <v>5300</v>
      </c>
      <c r="G157" s="17">
        <v>5300</v>
      </c>
      <c r="H157" s="17">
        <v>5300</v>
      </c>
      <c r="I157" s="199"/>
      <c r="J157" s="96"/>
      <c r="K157" s="96"/>
      <c r="L157" s="96"/>
    </row>
    <row r="158" spans="1:21" s="10" customFormat="1" ht="15.75" thickBot="1" x14ac:dyDescent="0.3">
      <c r="A158" s="136" t="s">
        <v>35</v>
      </c>
      <c r="B158" s="113" t="s">
        <v>134</v>
      </c>
      <c r="C158" s="109" t="s">
        <v>131</v>
      </c>
      <c r="D158" s="17">
        <v>79242.899999999994</v>
      </c>
      <c r="E158" s="17">
        <v>80537.3</v>
      </c>
      <c r="F158" s="17">
        <v>81000</v>
      </c>
      <c r="G158" s="17">
        <v>81000</v>
      </c>
      <c r="H158" s="17">
        <v>81000</v>
      </c>
      <c r="I158" s="199"/>
      <c r="J158" s="96"/>
      <c r="K158" s="96"/>
      <c r="L158" s="96"/>
    </row>
    <row r="159" spans="1:21" s="10" customFormat="1" ht="15.75" thickBot="1" x14ac:dyDescent="0.3">
      <c r="A159" s="136" t="s">
        <v>38</v>
      </c>
      <c r="B159" s="116" t="s">
        <v>406</v>
      </c>
      <c r="C159" s="68" t="s">
        <v>407</v>
      </c>
      <c r="D159" s="17">
        <v>66.98</v>
      </c>
      <c r="E159" s="17">
        <v>34</v>
      </c>
      <c r="F159" s="17">
        <v>65</v>
      </c>
      <c r="G159" s="17">
        <v>70</v>
      </c>
      <c r="H159" s="17">
        <v>80</v>
      </c>
      <c r="I159" s="199"/>
      <c r="J159" s="96"/>
      <c r="K159" s="96"/>
      <c r="L159" s="96"/>
    </row>
    <row r="160" spans="1:21" s="10" customFormat="1" ht="15" customHeight="1" thickBot="1" x14ac:dyDescent="0.3">
      <c r="A160" s="136" t="s">
        <v>44</v>
      </c>
      <c r="B160" s="15" t="s">
        <v>408</v>
      </c>
      <c r="C160" s="68" t="s">
        <v>425</v>
      </c>
      <c r="D160" s="17">
        <v>92959</v>
      </c>
      <c r="E160" s="17">
        <v>89298</v>
      </c>
      <c r="F160" s="17">
        <v>90000</v>
      </c>
      <c r="G160" s="17">
        <v>90000</v>
      </c>
      <c r="H160" s="17">
        <v>90000</v>
      </c>
      <c r="I160" s="200"/>
      <c r="J160" s="96"/>
      <c r="K160" s="96"/>
      <c r="L160" s="96"/>
    </row>
    <row r="161" spans="1:21" s="10" customFormat="1" ht="15.75" thickBot="1" x14ac:dyDescent="0.3">
      <c r="A161" s="136" t="s">
        <v>46</v>
      </c>
      <c r="B161" s="15" t="s">
        <v>409</v>
      </c>
      <c r="C161" s="68" t="s">
        <v>425</v>
      </c>
      <c r="D161" s="17">
        <v>14595</v>
      </c>
      <c r="E161" s="17">
        <v>21788</v>
      </c>
      <c r="F161" s="17">
        <v>22000</v>
      </c>
      <c r="G161" s="17">
        <v>22000</v>
      </c>
      <c r="H161" s="17">
        <v>22000</v>
      </c>
      <c r="I161" s="200"/>
      <c r="J161" s="96"/>
      <c r="K161" s="96"/>
      <c r="L161" s="96"/>
    </row>
    <row r="162" spans="1:21" s="10" customFormat="1" ht="15.75" thickBot="1" x14ac:dyDescent="0.3">
      <c r="A162" s="136" t="s">
        <v>49</v>
      </c>
      <c r="B162" s="15" t="s">
        <v>410</v>
      </c>
      <c r="C162" s="68" t="s">
        <v>411</v>
      </c>
      <c r="D162" s="17">
        <v>138.23400000000001</v>
      </c>
      <c r="E162" s="17">
        <v>113.51</v>
      </c>
      <c r="F162" s="17">
        <v>115</v>
      </c>
      <c r="G162" s="17">
        <v>115</v>
      </c>
      <c r="H162" s="17">
        <v>115</v>
      </c>
      <c r="I162" s="200"/>
      <c r="J162" s="96"/>
      <c r="K162" s="114"/>
      <c r="L162" s="114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1:21" s="10" customFormat="1" ht="15.75" thickBot="1" x14ac:dyDescent="0.3">
      <c r="A163" s="136" t="s">
        <v>135</v>
      </c>
      <c r="B163" s="15" t="s">
        <v>412</v>
      </c>
      <c r="C163" s="68" t="s">
        <v>413</v>
      </c>
      <c r="D163" s="17">
        <v>296045</v>
      </c>
      <c r="E163" s="17">
        <v>299750</v>
      </c>
      <c r="F163" s="17">
        <v>343895</v>
      </c>
      <c r="G163" s="17">
        <v>376170</v>
      </c>
      <c r="H163" s="17">
        <v>384590</v>
      </c>
      <c r="I163" s="96"/>
      <c r="J163" s="96"/>
      <c r="K163" s="96"/>
      <c r="L163" s="96"/>
    </row>
    <row r="164" spans="1:21" s="10" customFormat="1" ht="15.75" thickBot="1" x14ac:dyDescent="0.3">
      <c r="A164" s="136" t="s">
        <v>136</v>
      </c>
      <c r="B164" s="15" t="s">
        <v>414</v>
      </c>
      <c r="C164" s="68" t="s">
        <v>411</v>
      </c>
      <c r="D164" s="17">
        <v>222119</v>
      </c>
      <c r="E164" s="17">
        <v>224000</v>
      </c>
      <c r="F164" s="17">
        <v>226000</v>
      </c>
      <c r="G164" s="17">
        <v>230000</v>
      </c>
      <c r="H164" s="17">
        <v>238000</v>
      </c>
      <c r="I164" s="96"/>
      <c r="J164" s="96"/>
      <c r="K164" s="96"/>
      <c r="L164" s="96"/>
    </row>
    <row r="165" spans="1:21" s="10" customFormat="1" ht="15.75" thickBot="1" x14ac:dyDescent="0.3">
      <c r="A165" s="143" t="s">
        <v>138</v>
      </c>
      <c r="B165" s="15" t="s">
        <v>415</v>
      </c>
      <c r="C165" s="68" t="s">
        <v>132</v>
      </c>
      <c r="D165" s="17">
        <v>2954</v>
      </c>
      <c r="E165" s="17">
        <v>2900</v>
      </c>
      <c r="F165" s="17">
        <v>2900</v>
      </c>
      <c r="G165" s="17">
        <v>2900</v>
      </c>
      <c r="H165" s="17">
        <v>2900</v>
      </c>
      <c r="I165" s="96"/>
      <c r="J165" s="96"/>
      <c r="K165" s="96"/>
      <c r="L165" s="96"/>
    </row>
    <row r="166" spans="1:21" s="10" customFormat="1" ht="15.75" thickBot="1" x14ac:dyDescent="0.3">
      <c r="A166" s="143" t="s">
        <v>139</v>
      </c>
      <c r="B166" s="15" t="s">
        <v>416</v>
      </c>
      <c r="C166" s="68" t="s">
        <v>132</v>
      </c>
      <c r="D166" s="17">
        <v>110</v>
      </c>
      <c r="E166" s="17">
        <v>95</v>
      </c>
      <c r="F166" s="17">
        <v>95</v>
      </c>
      <c r="G166" s="17">
        <v>95</v>
      </c>
      <c r="H166" s="17">
        <v>95</v>
      </c>
      <c r="I166" s="96"/>
      <c r="J166" s="96"/>
      <c r="K166" s="96"/>
      <c r="L166" s="96"/>
    </row>
    <row r="167" spans="1:21" s="10" customFormat="1" ht="14.25" customHeight="1" thickBot="1" x14ac:dyDescent="0.3">
      <c r="A167" s="136" t="s">
        <v>140</v>
      </c>
      <c r="B167" s="15" t="s">
        <v>417</v>
      </c>
      <c r="C167" s="68" t="s">
        <v>212</v>
      </c>
      <c r="D167" s="17">
        <v>19512</v>
      </c>
      <c r="E167" s="17">
        <v>21000</v>
      </c>
      <c r="F167" s="17">
        <v>21000</v>
      </c>
      <c r="G167" s="17">
        <v>21000</v>
      </c>
      <c r="H167" s="17">
        <v>21000</v>
      </c>
      <c r="I167" s="96"/>
      <c r="J167" s="96"/>
      <c r="K167" s="114"/>
      <c r="L167" s="114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1:21" s="10" customFormat="1" ht="15.75" thickBot="1" x14ac:dyDescent="0.3">
      <c r="A168" s="136" t="s">
        <v>141</v>
      </c>
      <c r="B168" s="15" t="s">
        <v>418</v>
      </c>
      <c r="C168" s="68" t="s">
        <v>132</v>
      </c>
      <c r="D168" s="17">
        <v>8518.0460000000003</v>
      </c>
      <c r="E168" s="17">
        <v>8578.0750000000007</v>
      </c>
      <c r="F168" s="17">
        <v>8655</v>
      </c>
      <c r="G168" s="17">
        <v>8730</v>
      </c>
      <c r="H168" s="17">
        <v>8768</v>
      </c>
      <c r="I168" s="96"/>
      <c r="J168" s="96"/>
      <c r="K168" s="96"/>
      <c r="L168" s="96"/>
    </row>
    <row r="169" spans="1:21" ht="68.25" hidden="1" thickBot="1" x14ac:dyDescent="0.3">
      <c r="A169" s="143" t="s">
        <v>141</v>
      </c>
      <c r="B169" s="31" t="s">
        <v>142</v>
      </c>
      <c r="C169" s="74" t="s">
        <v>132</v>
      </c>
      <c r="D169" s="51"/>
      <c r="E169" s="51"/>
      <c r="F169" s="51"/>
      <c r="G169" s="51"/>
      <c r="H169" s="51"/>
    </row>
    <row r="170" spans="1:21" ht="23.25" hidden="1" thickBot="1" x14ac:dyDescent="0.3">
      <c r="A170" s="143" t="s">
        <v>143</v>
      </c>
      <c r="B170" s="31" t="s">
        <v>144</v>
      </c>
      <c r="C170" s="74" t="s">
        <v>132</v>
      </c>
      <c r="D170" s="51"/>
      <c r="E170" s="51"/>
      <c r="F170" s="51"/>
      <c r="G170" s="51"/>
      <c r="H170" s="51"/>
    </row>
    <row r="171" spans="1:21" ht="34.5" hidden="1" thickBot="1" x14ac:dyDescent="0.3">
      <c r="A171" s="143" t="s">
        <v>145</v>
      </c>
      <c r="B171" s="31" t="s">
        <v>146</v>
      </c>
      <c r="C171" s="74" t="s">
        <v>132</v>
      </c>
      <c r="D171" s="51"/>
      <c r="E171" s="50"/>
      <c r="F171" s="51"/>
      <c r="G171" s="51"/>
      <c r="H171" s="51"/>
    </row>
    <row r="172" spans="1:21" ht="34.5" hidden="1" thickBot="1" x14ac:dyDescent="0.3">
      <c r="A172" s="143" t="s">
        <v>147</v>
      </c>
      <c r="B172" s="33" t="s">
        <v>148</v>
      </c>
      <c r="C172" s="74" t="s">
        <v>132</v>
      </c>
      <c r="D172" s="51"/>
      <c r="E172" s="51"/>
      <c r="F172" s="51"/>
      <c r="G172" s="51"/>
      <c r="H172" s="51"/>
    </row>
    <row r="173" spans="1:21" ht="23.25" hidden="1" thickBot="1" x14ac:dyDescent="0.3">
      <c r="A173" s="143" t="s">
        <v>149</v>
      </c>
      <c r="B173" s="34" t="s">
        <v>150</v>
      </c>
      <c r="C173" s="74" t="s">
        <v>132</v>
      </c>
      <c r="D173" s="51"/>
      <c r="E173" s="51"/>
      <c r="F173" s="51"/>
      <c r="G173" s="51"/>
      <c r="H173" s="51"/>
    </row>
    <row r="174" spans="1:21" ht="23.25" hidden="1" thickBot="1" x14ac:dyDescent="0.3">
      <c r="A174" s="143" t="s">
        <v>151</v>
      </c>
      <c r="B174" s="31" t="s">
        <v>152</v>
      </c>
      <c r="C174" s="74" t="s">
        <v>132</v>
      </c>
      <c r="D174" s="51"/>
      <c r="E174" s="51"/>
      <c r="F174" s="51"/>
      <c r="G174" s="51"/>
      <c r="H174" s="51"/>
    </row>
    <row r="175" spans="1:21" ht="23.25" hidden="1" thickBot="1" x14ac:dyDescent="0.3">
      <c r="A175" s="143" t="s">
        <v>153</v>
      </c>
      <c r="B175" s="32" t="s">
        <v>154</v>
      </c>
      <c r="C175" s="74" t="s">
        <v>155</v>
      </c>
      <c r="D175" s="51"/>
      <c r="E175" s="51"/>
      <c r="F175" s="51"/>
      <c r="G175" s="51"/>
      <c r="H175" s="51"/>
    </row>
    <row r="176" spans="1:21" ht="15.75" hidden="1" thickBot="1" x14ac:dyDescent="0.3">
      <c r="A176" s="143" t="s">
        <v>156</v>
      </c>
      <c r="B176" s="35" t="s">
        <v>157</v>
      </c>
      <c r="C176" s="75" t="s">
        <v>155</v>
      </c>
      <c r="D176" s="51"/>
      <c r="E176" s="51"/>
      <c r="F176" s="51"/>
      <c r="G176" s="51"/>
      <c r="H176" s="51"/>
    </row>
    <row r="177" spans="1:21" ht="23.25" hidden="1" thickBot="1" x14ac:dyDescent="0.3">
      <c r="A177" s="143" t="s">
        <v>158</v>
      </c>
      <c r="B177" s="35" t="s">
        <v>159</v>
      </c>
      <c r="C177" s="74" t="s">
        <v>155</v>
      </c>
      <c r="D177" s="51"/>
      <c r="E177" s="51"/>
      <c r="F177" s="51"/>
      <c r="G177" s="51"/>
      <c r="H177" s="51"/>
    </row>
    <row r="178" spans="1:21" ht="23.25" hidden="1" thickBot="1" x14ac:dyDescent="0.3">
      <c r="A178" s="143" t="s">
        <v>160</v>
      </c>
      <c r="B178" s="35" t="s">
        <v>161</v>
      </c>
      <c r="C178" s="75" t="s">
        <v>155</v>
      </c>
      <c r="D178" s="51"/>
      <c r="E178" s="51"/>
      <c r="F178" s="51"/>
      <c r="G178" s="51"/>
      <c r="H178" s="51"/>
    </row>
    <row r="179" spans="1:21" ht="15.75" hidden="1" thickBot="1" x14ac:dyDescent="0.3">
      <c r="A179" s="143" t="s">
        <v>162</v>
      </c>
      <c r="B179" s="35" t="s">
        <v>163</v>
      </c>
      <c r="C179" s="74" t="s">
        <v>155</v>
      </c>
      <c r="D179" s="51"/>
      <c r="E179" s="51"/>
      <c r="F179" s="51"/>
      <c r="G179" s="51"/>
      <c r="H179" s="51"/>
    </row>
    <row r="180" spans="1:21" ht="23.25" hidden="1" thickBot="1" x14ac:dyDescent="0.3">
      <c r="A180" s="143" t="s">
        <v>164</v>
      </c>
      <c r="B180" s="35" t="s">
        <v>165</v>
      </c>
      <c r="C180" s="75" t="s">
        <v>155</v>
      </c>
      <c r="D180" s="51"/>
      <c r="E180" s="51"/>
      <c r="F180" s="51"/>
      <c r="G180" s="51"/>
      <c r="H180" s="51"/>
    </row>
    <row r="181" spans="1:21" ht="34.5" hidden="1" thickBot="1" x14ac:dyDescent="0.3">
      <c r="A181" s="143" t="s">
        <v>166</v>
      </c>
      <c r="B181" s="35" t="s">
        <v>167</v>
      </c>
      <c r="C181" s="74" t="s">
        <v>155</v>
      </c>
      <c r="D181" s="51"/>
      <c r="E181" s="51"/>
      <c r="F181" s="51"/>
      <c r="G181" s="51"/>
      <c r="H181" s="51"/>
    </row>
    <row r="182" spans="1:21" ht="15.75" hidden="1" thickBot="1" x14ac:dyDescent="0.3">
      <c r="A182" s="143" t="s">
        <v>168</v>
      </c>
      <c r="B182" s="35" t="s">
        <v>169</v>
      </c>
      <c r="C182" s="76" t="s">
        <v>170</v>
      </c>
      <c r="D182" s="51"/>
      <c r="E182" s="51"/>
      <c r="F182" s="51"/>
      <c r="G182" s="51"/>
      <c r="H182" s="51"/>
      <c r="K182" s="97"/>
      <c r="L182" s="97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3" customFormat="1" ht="15.75" hidden="1" thickBot="1" x14ac:dyDescent="0.3">
      <c r="A183" s="143" t="s">
        <v>171</v>
      </c>
      <c r="B183" s="35" t="s">
        <v>172</v>
      </c>
      <c r="C183" s="77" t="s">
        <v>173</v>
      </c>
      <c r="D183" s="51"/>
      <c r="E183" s="51"/>
      <c r="F183" s="51"/>
      <c r="G183" s="51"/>
      <c r="H183" s="51"/>
      <c r="I183" s="97"/>
      <c r="J183" s="97"/>
      <c r="K183" s="97"/>
      <c r="L183" s="97"/>
    </row>
    <row r="184" spans="1:21" s="3" customFormat="1" ht="15.75" hidden="1" thickBot="1" x14ac:dyDescent="0.3">
      <c r="A184" s="143" t="s">
        <v>174</v>
      </c>
      <c r="B184" s="34" t="s">
        <v>175</v>
      </c>
      <c r="C184" s="78" t="s">
        <v>176</v>
      </c>
      <c r="D184" s="51"/>
      <c r="E184" s="51"/>
      <c r="F184" s="51"/>
      <c r="G184" s="51"/>
      <c r="H184" s="51"/>
      <c r="I184" s="97"/>
      <c r="J184" s="97"/>
      <c r="K184" s="97"/>
      <c r="L184" s="97"/>
    </row>
    <row r="185" spans="1:21" s="3" customFormat="1" ht="57" hidden="1" thickBot="1" x14ac:dyDescent="0.3">
      <c r="A185" s="143" t="s">
        <v>177</v>
      </c>
      <c r="B185" s="36" t="s">
        <v>178</v>
      </c>
      <c r="C185" s="74" t="s">
        <v>137</v>
      </c>
      <c r="D185" s="51"/>
      <c r="E185" s="51"/>
      <c r="F185" s="51"/>
      <c r="G185" s="51"/>
      <c r="H185" s="51"/>
      <c r="I185" s="97"/>
      <c r="J185" s="97"/>
      <c r="K185" s="97"/>
      <c r="L185" s="97"/>
    </row>
    <row r="186" spans="1:21" s="3" customFormat="1" ht="15.75" hidden="1" thickBot="1" x14ac:dyDescent="0.3">
      <c r="A186" s="143" t="s">
        <v>179</v>
      </c>
      <c r="B186" s="31" t="s">
        <v>180</v>
      </c>
      <c r="C186" s="74" t="s">
        <v>132</v>
      </c>
      <c r="D186" s="51"/>
      <c r="E186" s="51"/>
      <c r="F186" s="51"/>
      <c r="G186" s="51"/>
      <c r="H186" s="51"/>
      <c r="I186" s="97"/>
      <c r="J186" s="97"/>
      <c r="K186" s="97"/>
      <c r="L186" s="97"/>
    </row>
    <row r="187" spans="1:21" s="3" customFormat="1" ht="15.75" hidden="1" thickBot="1" x14ac:dyDescent="0.3">
      <c r="A187" s="143" t="s">
        <v>181</v>
      </c>
      <c r="B187" s="33" t="s">
        <v>182</v>
      </c>
      <c r="C187" s="76" t="s">
        <v>183</v>
      </c>
      <c r="D187" s="51"/>
      <c r="E187" s="51"/>
      <c r="F187" s="51"/>
      <c r="G187" s="51"/>
      <c r="H187" s="51"/>
      <c r="I187" s="97"/>
      <c r="J187" s="97"/>
      <c r="K187" s="97"/>
      <c r="L187" s="97"/>
    </row>
    <row r="188" spans="1:21" s="3" customFormat="1" ht="15.75" hidden="1" thickBot="1" x14ac:dyDescent="0.3">
      <c r="A188" s="143" t="s">
        <v>184</v>
      </c>
      <c r="B188" s="35" t="s">
        <v>185</v>
      </c>
      <c r="C188" s="77" t="s">
        <v>183</v>
      </c>
      <c r="D188" s="51"/>
      <c r="E188" s="51"/>
      <c r="F188" s="51"/>
      <c r="G188" s="51"/>
      <c r="H188" s="51"/>
      <c r="I188" s="97"/>
      <c r="J188" s="97"/>
      <c r="K188" s="97"/>
      <c r="L188" s="97"/>
    </row>
    <row r="189" spans="1:21" s="3" customFormat="1" ht="15.75" hidden="1" thickBot="1" x14ac:dyDescent="0.3">
      <c r="A189" s="143" t="s">
        <v>186</v>
      </c>
      <c r="B189" s="35" t="s">
        <v>187</v>
      </c>
      <c r="C189" s="77" t="s">
        <v>132</v>
      </c>
      <c r="D189" s="51"/>
      <c r="E189" s="51"/>
      <c r="F189" s="51"/>
      <c r="G189" s="51"/>
      <c r="H189" s="51"/>
      <c r="I189" s="97"/>
      <c r="J189" s="97"/>
      <c r="K189" s="97"/>
      <c r="L189" s="97"/>
    </row>
    <row r="190" spans="1:21" s="3" customFormat="1" ht="15.75" hidden="1" thickBot="1" x14ac:dyDescent="0.3">
      <c r="A190" s="143" t="s">
        <v>188</v>
      </c>
      <c r="B190" s="35" t="s">
        <v>189</v>
      </c>
      <c r="C190" s="77" t="s">
        <v>183</v>
      </c>
      <c r="D190" s="51"/>
      <c r="E190" s="51"/>
      <c r="F190" s="51"/>
      <c r="G190" s="51"/>
      <c r="H190" s="51"/>
      <c r="I190" s="97"/>
      <c r="J190" s="97"/>
      <c r="K190" s="97"/>
      <c r="L190" s="97"/>
    </row>
    <row r="191" spans="1:21" s="3" customFormat="1" ht="45.75" hidden="1" thickBot="1" x14ac:dyDescent="0.3">
      <c r="A191" s="143" t="s">
        <v>190</v>
      </c>
      <c r="B191" s="37" t="s">
        <v>191</v>
      </c>
      <c r="C191" s="78" t="s">
        <v>132</v>
      </c>
      <c r="D191" s="51"/>
      <c r="E191" s="51"/>
      <c r="F191" s="51"/>
      <c r="G191" s="51"/>
      <c r="H191" s="51"/>
      <c r="I191" s="97"/>
      <c r="J191" s="97"/>
      <c r="K191" s="97"/>
      <c r="L191" s="97"/>
    </row>
    <row r="192" spans="1:21" s="3" customFormat="1" ht="15.75" hidden="1" thickBot="1" x14ac:dyDescent="0.3">
      <c r="A192" s="143" t="s">
        <v>192</v>
      </c>
      <c r="B192" s="34" t="s">
        <v>193</v>
      </c>
      <c r="C192" s="79" t="s">
        <v>132</v>
      </c>
      <c r="D192" s="51"/>
      <c r="E192" s="51"/>
      <c r="F192" s="51"/>
      <c r="G192" s="51"/>
      <c r="H192" s="51"/>
      <c r="I192" s="97"/>
      <c r="J192" s="97"/>
      <c r="K192" s="97"/>
      <c r="L192" s="97"/>
    </row>
    <row r="193" spans="1:21" s="3" customFormat="1" ht="45.75" hidden="1" thickBot="1" x14ac:dyDescent="0.3">
      <c r="A193" s="143" t="s">
        <v>194</v>
      </c>
      <c r="B193" s="36" t="s">
        <v>195</v>
      </c>
      <c r="C193" s="74" t="s">
        <v>131</v>
      </c>
      <c r="D193" s="51"/>
      <c r="E193" s="51"/>
      <c r="F193" s="51"/>
      <c r="G193" s="51"/>
      <c r="H193" s="51"/>
      <c r="I193" s="97"/>
      <c r="J193" s="97"/>
      <c r="K193" s="97"/>
      <c r="L193" s="97"/>
    </row>
    <row r="194" spans="1:21" s="3" customFormat="1" ht="23.25" hidden="1" thickBot="1" x14ac:dyDescent="0.3">
      <c r="A194" s="143" t="s">
        <v>196</v>
      </c>
      <c r="B194" s="38" t="s">
        <v>197</v>
      </c>
      <c r="C194" s="74" t="s">
        <v>198</v>
      </c>
      <c r="D194" s="51"/>
      <c r="E194" s="51"/>
      <c r="F194" s="51"/>
      <c r="G194" s="51"/>
      <c r="H194" s="51"/>
      <c r="I194" s="97"/>
      <c r="J194" s="97"/>
      <c r="K194" s="97"/>
      <c r="L194" s="97"/>
    </row>
    <row r="195" spans="1:21" s="3" customFormat="1" ht="15.75" hidden="1" thickBot="1" x14ac:dyDescent="0.3">
      <c r="A195" s="143" t="s">
        <v>199</v>
      </c>
      <c r="B195" s="33" t="s">
        <v>200</v>
      </c>
      <c r="C195" s="80" t="s">
        <v>183</v>
      </c>
      <c r="D195" s="51"/>
      <c r="E195" s="51"/>
      <c r="F195" s="51"/>
      <c r="G195" s="51"/>
      <c r="H195" s="51"/>
      <c r="I195" s="97"/>
      <c r="J195" s="97"/>
      <c r="K195" s="97"/>
      <c r="L195" s="97"/>
    </row>
    <row r="196" spans="1:21" s="3" customFormat="1" ht="15.75" hidden="1" thickBot="1" x14ac:dyDescent="0.3">
      <c r="A196" s="143" t="s">
        <v>201</v>
      </c>
      <c r="B196" s="39" t="s">
        <v>202</v>
      </c>
      <c r="C196" s="74" t="s">
        <v>203</v>
      </c>
      <c r="D196" s="51"/>
      <c r="E196" s="51"/>
      <c r="F196" s="51"/>
      <c r="G196" s="51"/>
      <c r="H196" s="51"/>
      <c r="I196" s="97"/>
      <c r="J196" s="97"/>
      <c r="K196" s="97"/>
      <c r="L196" s="97"/>
    </row>
    <row r="197" spans="1:21" s="3" customFormat="1" ht="57" hidden="1" thickBot="1" x14ac:dyDescent="0.3">
      <c r="A197" s="143" t="s">
        <v>204</v>
      </c>
      <c r="B197" s="40" t="s">
        <v>205</v>
      </c>
      <c r="C197" s="75" t="s">
        <v>206</v>
      </c>
      <c r="D197" s="51"/>
      <c r="E197" s="51"/>
      <c r="F197" s="51"/>
      <c r="G197" s="51"/>
      <c r="H197" s="51"/>
      <c r="I197" s="97"/>
      <c r="J197" s="97"/>
      <c r="K197" s="97"/>
      <c r="L197" s="97"/>
    </row>
    <row r="198" spans="1:21" s="3" customFormat="1" ht="15.75" hidden="1" thickBot="1" x14ac:dyDescent="0.3">
      <c r="A198" s="143" t="s">
        <v>207</v>
      </c>
      <c r="B198" s="31" t="s">
        <v>208</v>
      </c>
      <c r="C198" s="74" t="s">
        <v>209</v>
      </c>
      <c r="D198" s="51"/>
      <c r="E198" s="51"/>
      <c r="F198" s="51"/>
      <c r="G198" s="51"/>
      <c r="H198" s="51"/>
      <c r="I198" s="97"/>
      <c r="J198" s="97"/>
      <c r="K198" s="97"/>
      <c r="L198" s="97"/>
    </row>
    <row r="199" spans="1:21" s="3" customFormat="1" ht="15.75" hidden="1" thickBot="1" x14ac:dyDescent="0.3">
      <c r="A199" s="143" t="s">
        <v>210</v>
      </c>
      <c r="B199" s="32" t="s">
        <v>211</v>
      </c>
      <c r="C199" s="75" t="s">
        <v>212</v>
      </c>
      <c r="D199" s="51"/>
      <c r="E199" s="51"/>
      <c r="F199" s="51"/>
      <c r="G199" s="51"/>
      <c r="H199" s="51"/>
      <c r="I199" s="97"/>
      <c r="J199" s="97"/>
      <c r="K199" s="97"/>
      <c r="L199" s="97"/>
    </row>
    <row r="200" spans="1:21" s="3" customFormat="1" ht="15.75" hidden="1" thickBot="1" x14ac:dyDescent="0.3">
      <c r="A200" s="143" t="s">
        <v>213</v>
      </c>
      <c r="B200" s="41" t="s">
        <v>214</v>
      </c>
      <c r="C200" s="74" t="s">
        <v>206</v>
      </c>
      <c r="D200" s="51"/>
      <c r="E200" s="51"/>
      <c r="F200" s="51"/>
      <c r="G200" s="51"/>
      <c r="H200" s="51"/>
      <c r="I200" s="97"/>
      <c r="J200" s="97"/>
      <c r="K200" s="97"/>
      <c r="L200" s="97"/>
    </row>
    <row r="201" spans="1:21" s="3" customFormat="1" ht="15.75" hidden="1" thickBot="1" x14ac:dyDescent="0.3">
      <c r="A201" s="143" t="s">
        <v>215</v>
      </c>
      <c r="B201" s="41" t="s">
        <v>216</v>
      </c>
      <c r="C201" s="74" t="s">
        <v>209</v>
      </c>
      <c r="D201" s="51"/>
      <c r="E201" s="51"/>
      <c r="F201" s="51"/>
      <c r="G201" s="51"/>
      <c r="H201" s="51"/>
      <c r="I201" s="97"/>
      <c r="J201" s="97"/>
      <c r="K201" s="97"/>
      <c r="L201" s="97"/>
    </row>
    <row r="202" spans="1:21" s="3" customFormat="1" ht="15.75" hidden="1" thickBot="1" x14ac:dyDescent="0.3">
      <c r="A202" s="6" t="s">
        <v>217</v>
      </c>
      <c r="B202" s="19" t="s">
        <v>218</v>
      </c>
      <c r="C202" s="73" t="s">
        <v>219</v>
      </c>
      <c r="D202" s="51">
        <f>D203+D204+D205</f>
        <v>0</v>
      </c>
      <c r="E202" s="51">
        <f>E203+E204+E205</f>
        <v>0</v>
      </c>
      <c r="F202" s="51">
        <f>F203+F204+F205</f>
        <v>0</v>
      </c>
      <c r="G202" s="51">
        <f>G203+G204+G205</f>
        <v>0</v>
      </c>
      <c r="H202" s="51">
        <f>H203+H204+H205</f>
        <v>0</v>
      </c>
      <c r="I202" s="97"/>
      <c r="J202" s="97"/>
      <c r="K202" s="97"/>
      <c r="L202" s="97"/>
    </row>
    <row r="203" spans="1:21" s="3" customFormat="1" ht="23.25" hidden="1" thickBot="1" x14ac:dyDescent="0.3">
      <c r="A203" s="6" t="s">
        <v>220</v>
      </c>
      <c r="B203" s="22" t="s">
        <v>221</v>
      </c>
      <c r="C203" s="72" t="s">
        <v>219</v>
      </c>
      <c r="D203" s="50"/>
      <c r="E203" s="50"/>
      <c r="F203" s="50"/>
      <c r="G203" s="50"/>
      <c r="H203" s="50"/>
      <c r="I203" s="97"/>
      <c r="J203" s="97"/>
      <c r="K203" s="97"/>
      <c r="L203" s="97"/>
    </row>
    <row r="204" spans="1:21" s="3" customFormat="1" ht="23.25" hidden="1" thickBot="1" x14ac:dyDescent="0.3">
      <c r="A204" s="142" t="s">
        <v>222</v>
      </c>
      <c r="B204" s="21" t="s">
        <v>223</v>
      </c>
      <c r="C204" s="81" t="s">
        <v>219</v>
      </c>
      <c r="D204" s="50"/>
      <c r="E204" s="50"/>
      <c r="F204" s="50"/>
      <c r="G204" s="50"/>
      <c r="H204" s="50"/>
      <c r="I204" s="97"/>
      <c r="J204" s="97"/>
      <c r="K204" s="97"/>
      <c r="L204" s="97"/>
    </row>
    <row r="205" spans="1:21" s="3" customFormat="1" ht="15.75" hidden="1" thickBot="1" x14ac:dyDescent="0.3">
      <c r="A205" s="6" t="s">
        <v>224</v>
      </c>
      <c r="B205" s="22" t="s">
        <v>225</v>
      </c>
      <c r="C205" s="82" t="s">
        <v>219</v>
      </c>
      <c r="D205" s="50"/>
      <c r="E205" s="50"/>
      <c r="F205" s="50"/>
      <c r="G205" s="50"/>
      <c r="H205" s="50"/>
      <c r="I205" s="97"/>
      <c r="J205" s="97"/>
      <c r="K205" s="97"/>
      <c r="L205" s="97"/>
    </row>
    <row r="206" spans="1:21" s="3" customFormat="1" ht="17.25" hidden="1" thickBot="1" x14ac:dyDescent="0.3">
      <c r="A206" s="143" t="s">
        <v>226</v>
      </c>
      <c r="B206" s="19" t="s">
        <v>227</v>
      </c>
      <c r="C206" s="73" t="s">
        <v>228</v>
      </c>
      <c r="D206" s="51"/>
      <c r="E206" s="51"/>
      <c r="F206" s="51"/>
      <c r="G206" s="51"/>
      <c r="H206" s="51"/>
      <c r="I206" s="97"/>
      <c r="J206" s="97"/>
      <c r="K206" s="95"/>
      <c r="L206" s="95"/>
      <c r="M206"/>
      <c r="N206"/>
      <c r="O206"/>
      <c r="P206"/>
      <c r="Q206"/>
      <c r="R206"/>
      <c r="S206"/>
      <c r="T206"/>
      <c r="U206"/>
    </row>
    <row r="207" spans="1:21" ht="19.5" thickBot="1" x14ac:dyDescent="0.35">
      <c r="A207" s="172"/>
      <c r="B207" s="172"/>
      <c r="C207" s="172"/>
      <c r="D207" s="172"/>
      <c r="E207" s="172"/>
      <c r="F207" s="172"/>
      <c r="G207" s="172"/>
      <c r="H207" s="172"/>
    </row>
    <row r="208" spans="1:21" ht="15.75" thickBot="1" x14ac:dyDescent="0.3">
      <c r="A208" s="158" t="s">
        <v>1</v>
      </c>
      <c r="B208" s="160" t="s">
        <v>2</v>
      </c>
      <c r="C208" s="162" t="s">
        <v>3</v>
      </c>
      <c r="D208" s="47" t="s">
        <v>4</v>
      </c>
      <c r="E208" s="47" t="s">
        <v>5</v>
      </c>
      <c r="F208" s="164" t="s">
        <v>6</v>
      </c>
      <c r="G208" s="165"/>
      <c r="H208" s="166"/>
    </row>
    <row r="209" spans="1:21" ht="15.75" thickBot="1" x14ac:dyDescent="0.3">
      <c r="A209" s="159"/>
      <c r="B209" s="161"/>
      <c r="C209" s="163"/>
      <c r="D209" s="18">
        <v>2016</v>
      </c>
      <c r="E209" s="137">
        <v>2017</v>
      </c>
      <c r="F209" s="18">
        <v>2018</v>
      </c>
      <c r="G209" s="18">
        <v>2019</v>
      </c>
      <c r="H209" s="18">
        <v>2020</v>
      </c>
    </row>
    <row r="210" spans="1:21" ht="15.75" thickBot="1" x14ac:dyDescent="0.3">
      <c r="A210" s="2" t="s">
        <v>229</v>
      </c>
      <c r="B210" s="167" t="s">
        <v>230</v>
      </c>
      <c r="C210" s="168"/>
      <c r="D210" s="168"/>
      <c r="E210" s="168"/>
      <c r="F210" s="168"/>
      <c r="G210" s="168"/>
      <c r="H210" s="168"/>
      <c r="K210" s="96"/>
      <c r="L210" s="96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10" customFormat="1" ht="23.25" thickBot="1" x14ac:dyDescent="0.3">
      <c r="A211" s="185">
        <v>1</v>
      </c>
      <c r="B211" s="15" t="s">
        <v>231</v>
      </c>
      <c r="C211" s="68" t="s">
        <v>59</v>
      </c>
      <c r="D211" s="12">
        <v>2202296.5</v>
      </c>
      <c r="E211" s="48">
        <f>D211*E213*E214/10000</f>
        <v>2311089.9471</v>
      </c>
      <c r="F211" s="48">
        <f>E211*F213*F214/10000</f>
        <v>2403533.5449839998</v>
      </c>
      <c r="G211" s="48">
        <f>F211*G213*G214/10000</f>
        <v>2507342.1587918587</v>
      </c>
      <c r="H211" s="48">
        <f>G211*H213*H214/10000</f>
        <v>2641660.4782383386</v>
      </c>
      <c r="I211" s="98">
        <v>2074719.6</v>
      </c>
      <c r="J211" s="96"/>
      <c r="K211" s="96"/>
      <c r="L211" s="96"/>
    </row>
    <row r="212" spans="1:21" s="10" customFormat="1" ht="23.25" thickBot="1" x14ac:dyDescent="0.3">
      <c r="A212" s="186"/>
      <c r="B212" s="15" t="s">
        <v>232</v>
      </c>
      <c r="C212" s="68" t="s">
        <v>392</v>
      </c>
      <c r="D212" s="54">
        <v>106.1</v>
      </c>
      <c r="E212" s="55">
        <f>SUM(E211/D211)</f>
        <v>1.0493999999999999</v>
      </c>
      <c r="F212" s="55">
        <f>SUM(F211/E211)</f>
        <v>1.0399999999999998</v>
      </c>
      <c r="G212" s="55">
        <f>SUM(G211/F211)</f>
        <v>1.0431900000000001</v>
      </c>
      <c r="H212" s="55">
        <f>SUM(H211/G211)</f>
        <v>1.0535700000000001</v>
      </c>
      <c r="I212" s="96"/>
      <c r="J212" s="96"/>
      <c r="K212" s="96"/>
      <c r="L212" s="96"/>
    </row>
    <row r="213" spans="1:21" s="10" customFormat="1" ht="23.25" thickBot="1" x14ac:dyDescent="0.3">
      <c r="A213" s="186"/>
      <c r="B213" s="15" t="s">
        <v>232</v>
      </c>
      <c r="C213" s="68" t="s">
        <v>233</v>
      </c>
      <c r="D213" s="103">
        <f>SUM(D211/D214*100/I211)</f>
        <v>0.98468567052741718</v>
      </c>
      <c r="E213" s="12">
        <v>99</v>
      </c>
      <c r="F213" s="12">
        <v>100</v>
      </c>
      <c r="G213" s="12">
        <v>100.5</v>
      </c>
      <c r="H213" s="12">
        <v>101.5</v>
      </c>
      <c r="I213" s="96"/>
      <c r="J213" s="96"/>
      <c r="K213" s="96"/>
      <c r="L213" s="96"/>
    </row>
    <row r="214" spans="1:21" s="10" customFormat="1" ht="17.25" thickBot="1" x14ac:dyDescent="0.3">
      <c r="A214" s="187"/>
      <c r="B214" s="15" t="s">
        <v>61</v>
      </c>
      <c r="C214" s="68" t="s">
        <v>58</v>
      </c>
      <c r="D214" s="12">
        <v>107.8</v>
      </c>
      <c r="E214" s="12">
        <v>106</v>
      </c>
      <c r="F214" s="12">
        <v>104</v>
      </c>
      <c r="G214" s="12">
        <v>103.8</v>
      </c>
      <c r="H214" s="12">
        <v>103.8</v>
      </c>
      <c r="I214" s="96"/>
      <c r="J214" s="96"/>
      <c r="K214" s="96"/>
      <c r="L214" s="96"/>
    </row>
    <row r="215" spans="1:21" s="10" customFormat="1" ht="23.25" thickBot="1" x14ac:dyDescent="0.3">
      <c r="A215" s="185">
        <v>2</v>
      </c>
      <c r="B215" s="15" t="s">
        <v>234</v>
      </c>
      <c r="C215" s="68" t="s">
        <v>59</v>
      </c>
      <c r="D215" s="12">
        <v>206339.1</v>
      </c>
      <c r="E215" s="48">
        <f>D215*E217*E218/10000</f>
        <v>180046.34018250002</v>
      </c>
      <c r="F215" s="48">
        <f>E215*F217*F218/10000</f>
        <v>180795.33295765921</v>
      </c>
      <c r="G215" s="48">
        <f>F215*G217*G218/10000</f>
        <v>183438.5607255002</v>
      </c>
      <c r="H215" s="48">
        <f>G215*H217*H218/10000</f>
        <v>190917.35084627883</v>
      </c>
      <c r="I215" s="98">
        <v>173561.1</v>
      </c>
      <c r="J215" s="96"/>
      <c r="K215" s="96"/>
      <c r="L215" s="96"/>
    </row>
    <row r="216" spans="1:21" s="10" customFormat="1" ht="23.25" thickBot="1" x14ac:dyDescent="0.3">
      <c r="A216" s="186"/>
      <c r="B216" s="15" t="s">
        <v>235</v>
      </c>
      <c r="C216" s="68" t="s">
        <v>392</v>
      </c>
      <c r="D216" s="56">
        <v>118.9</v>
      </c>
      <c r="E216" s="57">
        <f>SUM(E215/D215)</f>
        <v>0.8725750000000001</v>
      </c>
      <c r="F216" s="57">
        <f>SUM(F215/E215)</f>
        <v>1.0041599999999999</v>
      </c>
      <c r="G216" s="57">
        <f>SUM(G215/F215)</f>
        <v>1.0146200000000001</v>
      </c>
      <c r="H216" s="57">
        <f>SUM(H215/G215)</f>
        <v>1.04077</v>
      </c>
      <c r="I216" s="96"/>
      <c r="J216" s="96"/>
      <c r="K216" s="96"/>
      <c r="L216" s="96"/>
    </row>
    <row r="217" spans="1:21" s="10" customFormat="1" ht="23.25" thickBot="1" x14ac:dyDescent="0.3">
      <c r="A217" s="186"/>
      <c r="B217" s="15" t="s">
        <v>235</v>
      </c>
      <c r="C217" s="68" t="s">
        <v>233</v>
      </c>
      <c r="D217" s="104">
        <f>SUM(D215/D218*100/I215)</f>
        <v>1.1152492331363324</v>
      </c>
      <c r="E217" s="59">
        <v>83.5</v>
      </c>
      <c r="F217" s="59">
        <v>96</v>
      </c>
      <c r="G217" s="59">
        <v>97</v>
      </c>
      <c r="H217" s="59">
        <v>99.5</v>
      </c>
      <c r="I217" s="96"/>
      <c r="J217" s="96"/>
      <c r="K217" s="96"/>
      <c r="L217" s="96"/>
    </row>
    <row r="218" spans="1:21" s="10" customFormat="1" ht="17.25" thickBot="1" x14ac:dyDescent="0.3">
      <c r="A218" s="187"/>
      <c r="B218" s="15" t="s">
        <v>61</v>
      </c>
      <c r="C218" s="68" t="s">
        <v>58</v>
      </c>
      <c r="D218" s="12">
        <v>106.6</v>
      </c>
      <c r="E218" s="12">
        <v>104.5</v>
      </c>
      <c r="F218" s="12">
        <v>104.6</v>
      </c>
      <c r="G218" s="12">
        <v>104.6</v>
      </c>
      <c r="H218" s="12">
        <v>104.6</v>
      </c>
      <c r="I218" s="96" t="s">
        <v>393</v>
      </c>
      <c r="J218" s="96"/>
      <c r="K218" s="96"/>
      <c r="L218" s="96"/>
    </row>
    <row r="219" spans="1:21" s="10" customFormat="1" ht="22.5" x14ac:dyDescent="0.25">
      <c r="A219" s="194" t="s">
        <v>33</v>
      </c>
      <c r="B219" s="23" t="s">
        <v>236</v>
      </c>
      <c r="C219" s="83" t="s">
        <v>59</v>
      </c>
      <c r="D219" s="60">
        <v>383599.9</v>
      </c>
      <c r="E219" s="60">
        <f>D219*E221*E222/10000</f>
        <v>420904.99027499999</v>
      </c>
      <c r="F219" s="60">
        <f>E219*F221*F222/10000</f>
        <v>466682.61701730901</v>
      </c>
      <c r="G219" s="60">
        <f>F219*G221*G222/10000</f>
        <v>519879.768531112</v>
      </c>
      <c r="H219" s="60">
        <f>G219*H221*H222/10000</f>
        <v>579140.86334597343</v>
      </c>
      <c r="I219" s="98">
        <v>369040.5</v>
      </c>
      <c r="J219" s="96"/>
      <c r="K219" s="96"/>
      <c r="L219" s="96"/>
    </row>
    <row r="220" spans="1:21" s="10" customFormat="1" ht="23.25" thickBot="1" x14ac:dyDescent="0.3">
      <c r="A220" s="207"/>
      <c r="B220" s="42" t="s">
        <v>237</v>
      </c>
      <c r="C220" s="84" t="s">
        <v>392</v>
      </c>
      <c r="D220" s="56">
        <v>103.9</v>
      </c>
      <c r="E220" s="57">
        <f>SUM(E219/D219)</f>
        <v>1.0972499999999998</v>
      </c>
      <c r="F220" s="57">
        <f>SUM(F219/E219)</f>
        <v>1.10876</v>
      </c>
      <c r="G220" s="57">
        <f>SUM(G219/F219)</f>
        <v>1.1139899999999998</v>
      </c>
      <c r="H220" s="57">
        <f>SUM(H219/G219)</f>
        <v>1.11399</v>
      </c>
      <c r="I220" s="96" t="s">
        <v>393</v>
      </c>
      <c r="J220" s="96"/>
      <c r="K220" s="96"/>
      <c r="L220" s="96"/>
    </row>
    <row r="221" spans="1:21" s="10" customFormat="1" ht="23.25" thickBot="1" x14ac:dyDescent="0.3">
      <c r="A221" s="207"/>
      <c r="B221" s="43" t="s">
        <v>237</v>
      </c>
      <c r="C221" s="85" t="s">
        <v>233</v>
      </c>
      <c r="D221" s="55">
        <f>SUM(D219/D222*100/I219)</f>
        <v>0.97692860757697675</v>
      </c>
      <c r="E221" s="59">
        <v>105</v>
      </c>
      <c r="F221" s="59">
        <v>106</v>
      </c>
      <c r="G221" s="59">
        <v>106.5</v>
      </c>
      <c r="H221" s="59">
        <v>106.5</v>
      </c>
      <c r="I221" s="96"/>
      <c r="J221" s="96"/>
      <c r="K221" s="96"/>
      <c r="L221" s="96"/>
    </row>
    <row r="222" spans="1:21" s="10" customFormat="1" ht="17.25" thickBot="1" x14ac:dyDescent="0.3">
      <c r="A222" s="195"/>
      <c r="B222" s="24" t="s">
        <v>61</v>
      </c>
      <c r="C222" s="69" t="s">
        <v>58</v>
      </c>
      <c r="D222" s="12">
        <v>106.4</v>
      </c>
      <c r="E222" s="12">
        <v>104.5</v>
      </c>
      <c r="F222" s="12">
        <v>104.6</v>
      </c>
      <c r="G222" s="12">
        <v>104.6</v>
      </c>
      <c r="H222" s="12">
        <v>104.6</v>
      </c>
      <c r="I222" s="96"/>
      <c r="J222" s="96"/>
      <c r="K222" s="95"/>
      <c r="L222" s="95"/>
      <c r="M222"/>
      <c r="N222"/>
      <c r="O222"/>
      <c r="P222"/>
      <c r="Q222"/>
      <c r="R222"/>
      <c r="S222"/>
      <c r="T222"/>
      <c r="U222"/>
    </row>
    <row r="223" spans="1:21" ht="19.5" thickBot="1" x14ac:dyDescent="0.35">
      <c r="A223" s="208"/>
      <c r="B223" s="208"/>
      <c r="C223" s="208"/>
      <c r="D223" s="208"/>
      <c r="E223" s="208"/>
      <c r="F223" s="208"/>
      <c r="G223" s="208"/>
      <c r="H223" s="208"/>
    </row>
    <row r="224" spans="1:21" ht="15.75" thickBot="1" x14ac:dyDescent="0.3">
      <c r="A224" s="158" t="s">
        <v>1</v>
      </c>
      <c r="B224" s="160" t="s">
        <v>2</v>
      </c>
      <c r="C224" s="162" t="s">
        <v>3</v>
      </c>
      <c r="D224" s="47" t="s">
        <v>4</v>
      </c>
      <c r="E224" s="47" t="s">
        <v>5</v>
      </c>
      <c r="F224" s="164" t="s">
        <v>6</v>
      </c>
      <c r="G224" s="165"/>
      <c r="H224" s="166"/>
    </row>
    <row r="225" spans="1:13" ht="15.75" thickBot="1" x14ac:dyDescent="0.3">
      <c r="A225" s="159"/>
      <c r="B225" s="161"/>
      <c r="C225" s="163"/>
      <c r="D225" s="18">
        <v>2016</v>
      </c>
      <c r="E225" s="137">
        <v>2017</v>
      </c>
      <c r="F225" s="18">
        <v>2018</v>
      </c>
      <c r="G225" s="18">
        <v>2019</v>
      </c>
      <c r="H225" s="18">
        <v>2020</v>
      </c>
    </row>
    <row r="226" spans="1:13" ht="15.75" thickBot="1" x14ac:dyDescent="0.3">
      <c r="A226" s="5" t="s">
        <v>238</v>
      </c>
      <c r="B226" s="201" t="s">
        <v>239</v>
      </c>
      <c r="C226" s="202"/>
      <c r="D226" s="202"/>
      <c r="E226" s="202"/>
      <c r="F226" s="202"/>
      <c r="G226" s="202"/>
      <c r="H226" s="203"/>
    </row>
    <row r="227" spans="1:13" ht="45.75" thickBot="1" x14ac:dyDescent="0.3">
      <c r="A227" s="204">
        <v>1</v>
      </c>
      <c r="B227" s="19" t="s">
        <v>240</v>
      </c>
      <c r="C227" s="73" t="s">
        <v>59</v>
      </c>
      <c r="D227" s="48">
        <v>2007634</v>
      </c>
      <c r="E227" s="48">
        <f>D227*E228*E229/10000</f>
        <v>2105563.9920350043</v>
      </c>
      <c r="F227" s="48">
        <f>E227*F228*F229/10000</f>
        <v>1209736.9781388021</v>
      </c>
      <c r="G227" s="48">
        <f>F227*G228*G229/10000</f>
        <v>1287105.9658948879</v>
      </c>
      <c r="H227" s="48">
        <f>G227*H228*H229/10000</f>
        <v>1628347.9566587249</v>
      </c>
      <c r="I227" s="98">
        <v>2634824</v>
      </c>
    </row>
    <row r="228" spans="1:13" ht="33.75" thickBot="1" x14ac:dyDescent="0.3">
      <c r="A228" s="205"/>
      <c r="B228" s="19" t="s">
        <v>241</v>
      </c>
      <c r="C228" s="73" t="s">
        <v>56</v>
      </c>
      <c r="D228" s="100">
        <f>SUM(D227/D229*100/I227)</f>
        <v>0.73336027934980652</v>
      </c>
      <c r="E228" s="48">
        <v>99.599126999999996</v>
      </c>
      <c r="F228" s="48">
        <v>54.980187999999998</v>
      </c>
      <c r="G228" s="48">
        <v>101.911419</v>
      </c>
      <c r="H228" s="48">
        <v>121.5296314</v>
      </c>
    </row>
    <row r="229" spans="1:13" ht="17.25" thickBot="1" x14ac:dyDescent="0.3">
      <c r="A229" s="206"/>
      <c r="B229" s="19" t="s">
        <v>61</v>
      </c>
      <c r="C229" s="73" t="s">
        <v>58</v>
      </c>
      <c r="D229" s="48">
        <v>103.9</v>
      </c>
      <c r="E229" s="48">
        <v>105.3</v>
      </c>
      <c r="F229" s="48">
        <v>104.5</v>
      </c>
      <c r="G229" s="48">
        <v>104.4</v>
      </c>
      <c r="H229" s="48">
        <v>104.1</v>
      </c>
    </row>
    <row r="230" spans="1:13" ht="34.5" thickBot="1" x14ac:dyDescent="0.3">
      <c r="A230" s="143" t="s">
        <v>242</v>
      </c>
      <c r="B230" s="19" t="s">
        <v>243</v>
      </c>
      <c r="C230" s="73" t="s">
        <v>59</v>
      </c>
      <c r="D230" s="48">
        <f>SUM(D231:D245)</f>
        <v>2007634</v>
      </c>
      <c r="E230" s="48">
        <f>SUM(E231:E245)</f>
        <v>2105564</v>
      </c>
      <c r="F230" s="48">
        <f t="shared" ref="F230:H230" si="6">SUM(F231:F245)</f>
        <v>1209737</v>
      </c>
      <c r="G230" s="48">
        <f t="shared" si="6"/>
        <v>1287106</v>
      </c>
      <c r="H230" s="48">
        <f t="shared" si="6"/>
        <v>1628348</v>
      </c>
    </row>
    <row r="231" spans="1:13" ht="23.25" thickBot="1" x14ac:dyDescent="0.3">
      <c r="A231" s="143" t="s">
        <v>244</v>
      </c>
      <c r="B231" s="19" t="s">
        <v>245</v>
      </c>
      <c r="C231" s="73" t="s">
        <v>59</v>
      </c>
      <c r="D231" s="48">
        <v>589432</v>
      </c>
      <c r="E231" s="48">
        <v>581201</v>
      </c>
      <c r="F231" s="48">
        <v>503880</v>
      </c>
      <c r="G231" s="48">
        <v>543273</v>
      </c>
      <c r="H231" s="48">
        <v>550815</v>
      </c>
    </row>
    <row r="232" spans="1:13" ht="17.25" thickBot="1" x14ac:dyDescent="0.3">
      <c r="A232" s="143" t="s">
        <v>246</v>
      </c>
      <c r="B232" s="19" t="s">
        <v>247</v>
      </c>
      <c r="C232" s="73" t="s">
        <v>59</v>
      </c>
      <c r="D232" s="48">
        <v>87550</v>
      </c>
      <c r="E232" s="48">
        <v>14064</v>
      </c>
      <c r="F232" s="48">
        <v>10000</v>
      </c>
      <c r="G232" s="48">
        <v>10000</v>
      </c>
      <c r="H232" s="48">
        <v>10000</v>
      </c>
    </row>
    <row r="233" spans="1:13" ht="17.25" thickBot="1" x14ac:dyDescent="0.3">
      <c r="A233" s="143" t="s">
        <v>248</v>
      </c>
      <c r="B233" s="19" t="s">
        <v>249</v>
      </c>
      <c r="C233" s="73" t="s">
        <v>59</v>
      </c>
      <c r="D233" s="48">
        <v>279014</v>
      </c>
      <c r="E233" s="48">
        <v>65034</v>
      </c>
      <c r="F233" s="48">
        <v>326350</v>
      </c>
      <c r="G233" s="48">
        <v>361330</v>
      </c>
      <c r="H233" s="48">
        <v>392100</v>
      </c>
    </row>
    <row r="234" spans="1:13" ht="34.5" thickBot="1" x14ac:dyDescent="0.3">
      <c r="A234" s="143" t="s">
        <v>250</v>
      </c>
      <c r="B234" s="19" t="s">
        <v>251</v>
      </c>
      <c r="C234" s="73" t="s">
        <v>59</v>
      </c>
      <c r="D234" s="48">
        <v>207392</v>
      </c>
      <c r="E234" s="48">
        <v>0</v>
      </c>
      <c r="F234" s="48">
        <v>0</v>
      </c>
      <c r="G234" s="48">
        <v>0</v>
      </c>
      <c r="H234" s="48">
        <v>0</v>
      </c>
    </row>
    <row r="235" spans="1:13" ht="45.75" thickBot="1" x14ac:dyDescent="0.3">
      <c r="A235" s="143" t="s">
        <v>252</v>
      </c>
      <c r="B235" s="19" t="s">
        <v>253</v>
      </c>
      <c r="C235" s="73" t="s">
        <v>59</v>
      </c>
      <c r="D235" s="48">
        <v>0</v>
      </c>
      <c r="E235" s="48">
        <v>8828</v>
      </c>
      <c r="F235" s="48">
        <v>0</v>
      </c>
      <c r="G235" s="48">
        <v>0</v>
      </c>
      <c r="H235" s="48">
        <v>0</v>
      </c>
      <c r="J235" s="153">
        <f>SUM(E235+E236+E237+E238+E240+E241+E242+E243+E244+E245+E246)</f>
        <v>1484886</v>
      </c>
      <c r="K235" s="153">
        <f>SUM(F235+F236+F237+F238+F240+F241+F242+F243+F244+F245+F246)</f>
        <v>369507</v>
      </c>
      <c r="L235" s="153">
        <f t="shared" ref="L235:M235" si="7">SUM(G235+G236+G237+G238+G240+G241+G242+G243+G244+G245+G246)</f>
        <v>372503</v>
      </c>
      <c r="M235" s="153">
        <f t="shared" si="7"/>
        <v>675433</v>
      </c>
    </row>
    <row r="236" spans="1:13" ht="17.25" thickBot="1" x14ac:dyDescent="0.3">
      <c r="A236" s="143" t="s">
        <v>254</v>
      </c>
      <c r="B236" s="19" t="s">
        <v>255</v>
      </c>
      <c r="C236" s="73" t="s">
        <v>59</v>
      </c>
      <c r="D236" s="48">
        <v>92737</v>
      </c>
      <c r="E236" s="48">
        <v>44923</v>
      </c>
      <c r="F236" s="48">
        <v>53907</v>
      </c>
      <c r="G236" s="48">
        <v>56603</v>
      </c>
      <c r="H236" s="48">
        <v>59433</v>
      </c>
    </row>
    <row r="237" spans="1:13" ht="45.75" thickBot="1" x14ac:dyDescent="0.3">
      <c r="A237" s="143" t="s">
        <v>329</v>
      </c>
      <c r="B237" s="19" t="s">
        <v>398</v>
      </c>
      <c r="C237" s="73" t="s">
        <v>59</v>
      </c>
      <c r="D237" s="48">
        <v>0</v>
      </c>
      <c r="E237" s="48">
        <v>360223</v>
      </c>
      <c r="F237" s="48">
        <v>0</v>
      </c>
      <c r="G237" s="48">
        <v>0</v>
      </c>
      <c r="H237" s="48">
        <v>0</v>
      </c>
    </row>
    <row r="238" spans="1:13" ht="17.25" thickBot="1" x14ac:dyDescent="0.3">
      <c r="A238" s="143" t="s">
        <v>331</v>
      </c>
      <c r="B238" s="19" t="s">
        <v>399</v>
      </c>
      <c r="C238" s="73" t="s">
        <v>59</v>
      </c>
      <c r="D238" s="48">
        <v>202</v>
      </c>
      <c r="E238" s="48">
        <v>9322</v>
      </c>
      <c r="F238" s="48">
        <v>100</v>
      </c>
      <c r="G238" s="48">
        <v>100</v>
      </c>
      <c r="H238" s="48">
        <v>100</v>
      </c>
    </row>
    <row r="239" spans="1:13" ht="23.25" thickBot="1" x14ac:dyDescent="0.3">
      <c r="A239" s="143" t="s">
        <v>333</v>
      </c>
      <c r="B239" s="19" t="s">
        <v>400</v>
      </c>
      <c r="C239" s="73" t="s">
        <v>59</v>
      </c>
      <c r="D239" s="48">
        <v>6411</v>
      </c>
      <c r="E239" s="48">
        <v>0</v>
      </c>
      <c r="F239" s="48">
        <v>0</v>
      </c>
      <c r="G239" s="48">
        <v>0</v>
      </c>
      <c r="H239" s="48">
        <v>0</v>
      </c>
    </row>
    <row r="240" spans="1:13" ht="23.25" thickBot="1" x14ac:dyDescent="0.3">
      <c r="A240" s="143" t="s">
        <v>335</v>
      </c>
      <c r="B240" s="19" t="s">
        <v>401</v>
      </c>
      <c r="C240" s="73" t="s">
        <v>59</v>
      </c>
      <c r="D240" s="48">
        <v>5132</v>
      </c>
      <c r="E240" s="48">
        <v>39621</v>
      </c>
      <c r="F240" s="48">
        <v>0</v>
      </c>
      <c r="G240" s="48">
        <v>0</v>
      </c>
      <c r="H240" s="48">
        <v>0</v>
      </c>
    </row>
    <row r="241" spans="1:12" ht="23.25" thickBot="1" x14ac:dyDescent="0.3">
      <c r="A241" s="143" t="s">
        <v>394</v>
      </c>
      <c r="B241" s="19" t="s">
        <v>402</v>
      </c>
      <c r="C241" s="73" t="s">
        <v>59</v>
      </c>
      <c r="D241" s="48">
        <v>615731</v>
      </c>
      <c r="E241" s="48">
        <v>936614</v>
      </c>
      <c r="F241" s="48">
        <v>300000</v>
      </c>
      <c r="G241" s="48">
        <v>300000</v>
      </c>
      <c r="H241" s="48">
        <v>600000</v>
      </c>
    </row>
    <row r="242" spans="1:12" ht="23.25" thickBot="1" x14ac:dyDescent="0.3">
      <c r="A242" s="151" t="s">
        <v>395</v>
      </c>
      <c r="B242" s="19" t="s">
        <v>436</v>
      </c>
      <c r="C242" s="73" t="s">
        <v>59</v>
      </c>
      <c r="D242" s="48"/>
      <c r="E242" s="48">
        <v>2754</v>
      </c>
      <c r="F242" s="48"/>
      <c r="G242" s="48"/>
      <c r="H242" s="48"/>
    </row>
    <row r="243" spans="1:12" ht="17.25" thickBot="1" x14ac:dyDescent="0.3">
      <c r="A243" s="143" t="s">
        <v>396</v>
      </c>
      <c r="B243" s="19" t="s">
        <v>404</v>
      </c>
      <c r="C243" s="73" t="s">
        <v>59</v>
      </c>
      <c r="D243" s="48">
        <v>69383</v>
      </c>
      <c r="E243" s="48">
        <v>12462</v>
      </c>
      <c r="F243" s="48"/>
      <c r="G243" s="48"/>
      <c r="H243" s="48"/>
    </row>
    <row r="244" spans="1:12" ht="23.25" thickBot="1" x14ac:dyDescent="0.3">
      <c r="A244" s="143" t="s">
        <v>397</v>
      </c>
      <c r="B244" s="19" t="s">
        <v>403</v>
      </c>
      <c r="C244" s="73" t="s">
        <v>59</v>
      </c>
      <c r="D244" s="48">
        <v>24880</v>
      </c>
      <c r="E244" s="48">
        <v>10518</v>
      </c>
      <c r="F244" s="48">
        <v>1500</v>
      </c>
      <c r="G244" s="48">
        <v>1800</v>
      </c>
      <c r="H244" s="48">
        <v>1900</v>
      </c>
    </row>
    <row r="245" spans="1:12" ht="23.25" thickBot="1" x14ac:dyDescent="0.3">
      <c r="A245" s="143" t="s">
        <v>434</v>
      </c>
      <c r="B245" s="19" t="s">
        <v>405</v>
      </c>
      <c r="C245" s="73" t="s">
        <v>59</v>
      </c>
      <c r="D245" s="48">
        <v>29770</v>
      </c>
      <c r="E245" s="48">
        <v>20000</v>
      </c>
      <c r="F245" s="48">
        <v>14000</v>
      </c>
      <c r="G245" s="48">
        <v>14000</v>
      </c>
      <c r="H245" s="48">
        <v>14000</v>
      </c>
    </row>
    <row r="246" spans="1:12" ht="23.25" thickBot="1" x14ac:dyDescent="0.3">
      <c r="A246" s="151" t="s">
        <v>435</v>
      </c>
      <c r="B246" s="19" t="s">
        <v>401</v>
      </c>
      <c r="C246" s="73" t="s">
        <v>59</v>
      </c>
      <c r="D246" s="48">
        <v>195</v>
      </c>
      <c r="E246" s="48">
        <v>39621</v>
      </c>
      <c r="F246" s="48"/>
      <c r="G246" s="48"/>
      <c r="H246" s="48"/>
    </row>
    <row r="247" spans="1:12" ht="23.25" thickBot="1" x14ac:dyDescent="0.3">
      <c r="A247" s="7" t="s">
        <v>33</v>
      </c>
      <c r="B247" s="26" t="s">
        <v>256</v>
      </c>
      <c r="C247" s="86" t="s">
        <v>59</v>
      </c>
      <c r="D247" s="61">
        <f t="shared" ref="D247:H247" si="8">D227</f>
        <v>2007634</v>
      </c>
      <c r="E247" s="61">
        <f t="shared" si="8"/>
        <v>2105563.9920350043</v>
      </c>
      <c r="F247" s="61">
        <f t="shared" si="8"/>
        <v>1209736.9781388021</v>
      </c>
      <c r="G247" s="61">
        <f t="shared" si="8"/>
        <v>1287105.9658948879</v>
      </c>
      <c r="H247" s="61">
        <f t="shared" si="8"/>
        <v>1628347.9566587249</v>
      </c>
    </row>
    <row r="248" spans="1:12" ht="17.25" thickBot="1" x14ac:dyDescent="0.3">
      <c r="A248" s="138" t="s">
        <v>64</v>
      </c>
      <c r="B248" s="25" t="s">
        <v>257</v>
      </c>
      <c r="C248" s="70" t="s">
        <v>59</v>
      </c>
      <c r="D248" s="48">
        <v>949679</v>
      </c>
      <c r="E248" s="48">
        <v>924263</v>
      </c>
      <c r="F248" s="48">
        <v>804383</v>
      </c>
      <c r="G248" s="48">
        <v>879403</v>
      </c>
      <c r="H248" s="48">
        <v>918201</v>
      </c>
    </row>
    <row r="249" spans="1:12" ht="15.75" thickBot="1" x14ac:dyDescent="0.3">
      <c r="A249" s="138" t="s">
        <v>66</v>
      </c>
      <c r="B249" s="25" t="s">
        <v>258</v>
      </c>
      <c r="C249" s="70"/>
      <c r="D249" s="48">
        <f>D247-D248</f>
        <v>1057955</v>
      </c>
      <c r="E249" s="48">
        <f>E247-E248</f>
        <v>1181300.9920350043</v>
      </c>
      <c r="F249" s="48">
        <f>F247-F248</f>
        <v>405353.97813880211</v>
      </c>
      <c r="G249" s="48">
        <f>G247-G248</f>
        <v>407702.96589488792</v>
      </c>
      <c r="H249" s="48">
        <f>H247-H248</f>
        <v>710146.95665872493</v>
      </c>
    </row>
    <row r="250" spans="1:12" ht="17.25" thickBot="1" x14ac:dyDescent="0.3">
      <c r="A250" s="191" t="s">
        <v>259</v>
      </c>
      <c r="B250" s="44" t="s">
        <v>260</v>
      </c>
      <c r="C250" s="70" t="s">
        <v>59</v>
      </c>
      <c r="D250" s="48">
        <v>64034</v>
      </c>
      <c r="E250" s="48">
        <v>83448</v>
      </c>
      <c r="F250" s="48">
        <v>23706</v>
      </c>
      <c r="G250" s="48">
        <v>23974</v>
      </c>
      <c r="H250" s="48">
        <v>24253</v>
      </c>
    </row>
    <row r="251" spans="1:12" ht="23.25" thickBot="1" x14ac:dyDescent="0.3">
      <c r="A251" s="193"/>
      <c r="B251" s="44" t="s">
        <v>261</v>
      </c>
      <c r="C251" s="70" t="s">
        <v>59</v>
      </c>
      <c r="D251" s="48">
        <v>0</v>
      </c>
      <c r="E251" s="48">
        <v>0</v>
      </c>
      <c r="F251" s="48"/>
      <c r="G251" s="48"/>
      <c r="H251" s="48"/>
    </row>
    <row r="252" spans="1:12" ht="17.25" thickBot="1" x14ac:dyDescent="0.3">
      <c r="A252" s="150" t="s">
        <v>262</v>
      </c>
      <c r="B252" s="44" t="s">
        <v>441</v>
      </c>
      <c r="C252" s="70" t="s">
        <v>59</v>
      </c>
      <c r="D252" s="48">
        <v>215475</v>
      </c>
      <c r="E252" s="48">
        <v>9558</v>
      </c>
      <c r="F252" s="48">
        <v>0</v>
      </c>
      <c r="G252" s="48">
        <v>0</v>
      </c>
      <c r="H252" s="48">
        <v>0</v>
      </c>
    </row>
    <row r="253" spans="1:12" ht="17.25" thickBot="1" x14ac:dyDescent="0.3">
      <c r="A253" s="138" t="s">
        <v>267</v>
      </c>
      <c r="B253" s="44" t="s">
        <v>263</v>
      </c>
      <c r="C253" s="70" t="s">
        <v>59</v>
      </c>
      <c r="D253" s="48">
        <f t="shared" ref="D253:H253" si="9">D254+D255+D256</f>
        <v>712142</v>
      </c>
      <c r="E253" s="48">
        <f t="shared" si="9"/>
        <v>1042096</v>
      </c>
      <c r="F253" s="48">
        <f t="shared" si="9"/>
        <v>381648</v>
      </c>
      <c r="G253" s="48">
        <f t="shared" si="9"/>
        <v>383729</v>
      </c>
      <c r="H253" s="48">
        <f t="shared" si="9"/>
        <v>685894</v>
      </c>
    </row>
    <row r="254" spans="1:12" ht="26.25" thickBot="1" x14ac:dyDescent="0.3">
      <c r="A254" s="138" t="s">
        <v>437</v>
      </c>
      <c r="B254" s="45" t="s">
        <v>264</v>
      </c>
      <c r="C254" s="70" t="s">
        <v>59</v>
      </c>
      <c r="D254" s="48">
        <v>17504</v>
      </c>
      <c r="E254" s="48">
        <v>21677</v>
      </c>
      <c r="F254" s="48">
        <v>22224</v>
      </c>
      <c r="G254" s="48">
        <v>22793</v>
      </c>
      <c r="H254" s="48">
        <v>23385</v>
      </c>
    </row>
    <row r="255" spans="1:12" ht="26.25" thickBot="1" x14ac:dyDescent="0.3">
      <c r="A255" s="138" t="s">
        <v>438</v>
      </c>
      <c r="B255" s="45" t="s">
        <v>265</v>
      </c>
      <c r="C255" s="70" t="s">
        <v>59</v>
      </c>
      <c r="D255" s="48">
        <v>571610</v>
      </c>
      <c r="E255" s="48">
        <v>894471</v>
      </c>
      <c r="F255" s="48">
        <v>257922</v>
      </c>
      <c r="G255" s="48">
        <v>259395</v>
      </c>
      <c r="H255" s="48">
        <v>525927</v>
      </c>
      <c r="L255" s="95" t="s">
        <v>393</v>
      </c>
    </row>
    <row r="256" spans="1:12" ht="26.25" thickBot="1" x14ac:dyDescent="0.3">
      <c r="A256" s="138" t="s">
        <v>439</v>
      </c>
      <c r="B256" s="45" t="s">
        <v>266</v>
      </c>
      <c r="C256" s="70" t="s">
        <v>59</v>
      </c>
      <c r="D256" s="48">
        <v>123028</v>
      </c>
      <c r="E256" s="48">
        <v>125948</v>
      </c>
      <c r="F256" s="48">
        <v>101502</v>
      </c>
      <c r="G256" s="48">
        <v>101541</v>
      </c>
      <c r="H256" s="48">
        <v>136582</v>
      </c>
    </row>
    <row r="257" spans="1:21" ht="17.25" thickBot="1" x14ac:dyDescent="0.3">
      <c r="A257" s="138" t="s">
        <v>269</v>
      </c>
      <c r="B257" s="44" t="s">
        <v>268</v>
      </c>
      <c r="C257" s="70" t="s">
        <v>59</v>
      </c>
      <c r="D257" s="48">
        <v>3527</v>
      </c>
      <c r="E257" s="48"/>
      <c r="F257" s="48"/>
      <c r="G257" s="48"/>
      <c r="H257" s="48"/>
    </row>
    <row r="258" spans="1:21" ht="17.25" thickBot="1" x14ac:dyDescent="0.3">
      <c r="A258" s="138" t="s">
        <v>440</v>
      </c>
      <c r="B258" s="44" t="s">
        <v>270</v>
      </c>
      <c r="C258" s="70" t="s">
        <v>59</v>
      </c>
      <c r="D258" s="48">
        <f>D249-D250-D252-D253-D257</f>
        <v>62777</v>
      </c>
      <c r="E258" s="48">
        <f>E249-E250-E252-E253-E257</f>
        <v>46198.99203500431</v>
      </c>
      <c r="F258" s="48">
        <f t="shared" ref="F258:H258" si="10">F249-F250-F252-F253-F257</f>
        <v>-2.1861197892576456E-2</v>
      </c>
      <c r="G258" s="48">
        <f t="shared" si="10"/>
        <v>-3.4105112077668309E-2</v>
      </c>
      <c r="H258" s="48">
        <f t="shared" si="10"/>
        <v>-4.3341275071725249E-2</v>
      </c>
    </row>
    <row r="259" spans="1:21" ht="19.5" thickBot="1" x14ac:dyDescent="0.35">
      <c r="A259" s="172"/>
      <c r="B259" s="172"/>
      <c r="C259" s="172"/>
      <c r="D259" s="172"/>
      <c r="E259" s="172"/>
      <c r="F259" s="172"/>
      <c r="G259" s="172"/>
      <c r="H259" s="172"/>
    </row>
    <row r="260" spans="1:21" ht="15.75" thickBot="1" x14ac:dyDescent="0.3">
      <c r="A260" s="158" t="s">
        <v>1</v>
      </c>
      <c r="B260" s="160" t="s">
        <v>2</v>
      </c>
      <c r="C260" s="162" t="s">
        <v>3</v>
      </c>
      <c r="D260" s="47" t="s">
        <v>4</v>
      </c>
      <c r="E260" s="47" t="s">
        <v>5</v>
      </c>
      <c r="F260" s="164" t="s">
        <v>6</v>
      </c>
      <c r="G260" s="165"/>
      <c r="H260" s="166"/>
    </row>
    <row r="261" spans="1:21" ht="15.75" thickBot="1" x14ac:dyDescent="0.3">
      <c r="A261" s="159"/>
      <c r="B261" s="161"/>
      <c r="C261" s="163"/>
      <c r="D261" s="18">
        <v>2016</v>
      </c>
      <c r="E261" s="137">
        <v>2017</v>
      </c>
      <c r="F261" s="18">
        <v>2018</v>
      </c>
      <c r="G261" s="18">
        <v>2019</v>
      </c>
      <c r="H261" s="18">
        <v>2020</v>
      </c>
    </row>
    <row r="262" spans="1:21" ht="15.75" thickBot="1" x14ac:dyDescent="0.3">
      <c r="A262" s="2" t="s">
        <v>271</v>
      </c>
      <c r="B262" s="167" t="s">
        <v>272</v>
      </c>
      <c r="C262" s="168"/>
      <c r="D262" s="168"/>
      <c r="E262" s="168"/>
      <c r="F262" s="168"/>
      <c r="G262" s="168"/>
      <c r="H262" s="169"/>
      <c r="K262" s="96"/>
      <c r="L262" s="96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s="10" customFormat="1" x14ac:dyDescent="0.25">
      <c r="A263" s="209">
        <v>1</v>
      </c>
      <c r="B263" s="212" t="s">
        <v>273</v>
      </c>
      <c r="C263" s="214" t="s">
        <v>59</v>
      </c>
      <c r="D263" s="216">
        <v>689929.1</v>
      </c>
      <c r="E263" s="218">
        <f>D263*E265*E266/10000</f>
        <v>580445.36535649642</v>
      </c>
      <c r="F263" s="218">
        <f>E263*F265*F266/10000</f>
        <v>696542.58788072527</v>
      </c>
      <c r="G263" s="218">
        <f>F263*G265*G266/10000</f>
        <v>731369.71727476153</v>
      </c>
      <c r="H263" s="218">
        <f>G263*H265*H266/10000</f>
        <v>767939.43183962465</v>
      </c>
      <c r="I263" s="96"/>
      <c r="J263" s="96"/>
      <c r="K263" s="96"/>
      <c r="L263" s="96"/>
    </row>
    <row r="264" spans="1:21" s="10" customFormat="1" ht="15.75" thickBot="1" x14ac:dyDescent="0.3">
      <c r="A264" s="210"/>
      <c r="B264" s="213"/>
      <c r="C264" s="215"/>
      <c r="D264" s="217"/>
      <c r="E264" s="219"/>
      <c r="F264" s="219"/>
      <c r="G264" s="219"/>
      <c r="H264" s="219"/>
      <c r="I264" s="96"/>
      <c r="J264" s="96"/>
      <c r="K264" s="96"/>
      <c r="L264" s="96"/>
    </row>
    <row r="265" spans="1:21" s="10" customFormat="1" ht="33.75" thickBot="1" x14ac:dyDescent="0.3">
      <c r="A265" s="210"/>
      <c r="B265" s="139" t="s">
        <v>62</v>
      </c>
      <c r="C265" s="91" t="s">
        <v>56</v>
      </c>
      <c r="D265" s="62">
        <v>88</v>
      </c>
      <c r="E265" s="62">
        <v>80.354500000000002</v>
      </c>
      <c r="F265" s="62">
        <v>114.396</v>
      </c>
      <c r="G265" s="62">
        <v>100</v>
      </c>
      <c r="H265" s="62">
        <v>100.191</v>
      </c>
      <c r="I265" s="96"/>
      <c r="J265" s="96"/>
      <c r="K265" s="95"/>
      <c r="L265" s="95"/>
      <c r="M265"/>
      <c r="N265"/>
      <c r="O265"/>
      <c r="P265"/>
      <c r="Q265"/>
      <c r="R265"/>
      <c r="S265"/>
      <c r="T265"/>
      <c r="U265"/>
    </row>
    <row r="266" spans="1:21" s="10" customFormat="1" ht="17.25" thickBot="1" x14ac:dyDescent="0.3">
      <c r="A266" s="211"/>
      <c r="B266" s="139" t="s">
        <v>61</v>
      </c>
      <c r="C266" s="91" t="s">
        <v>58</v>
      </c>
      <c r="D266" s="62">
        <v>105.3</v>
      </c>
      <c r="E266" s="62">
        <v>104.7</v>
      </c>
      <c r="F266" s="62">
        <v>104.9</v>
      </c>
      <c r="G266" s="62">
        <v>105</v>
      </c>
      <c r="H266" s="62">
        <v>104.8</v>
      </c>
      <c r="I266" s="96"/>
      <c r="J266" s="96"/>
      <c r="K266" s="96"/>
      <c r="L266" s="96"/>
    </row>
    <row r="267" spans="1:21" s="10" customFormat="1" ht="23.25" thickBot="1" x14ac:dyDescent="0.3">
      <c r="A267" s="145">
        <v>2</v>
      </c>
      <c r="B267" s="15" t="s">
        <v>274</v>
      </c>
      <c r="C267" s="68" t="s">
        <v>275</v>
      </c>
      <c r="D267" s="62">
        <v>57630</v>
      </c>
      <c r="E267" s="62">
        <v>46000</v>
      </c>
      <c r="F267" s="62">
        <v>46000</v>
      </c>
      <c r="G267" s="62">
        <v>46000</v>
      </c>
      <c r="H267" s="62">
        <v>46000</v>
      </c>
      <c r="I267" s="96"/>
      <c r="J267" s="96"/>
      <c r="K267" s="96"/>
      <c r="L267" s="96"/>
    </row>
    <row r="268" spans="1:21" s="10" customFormat="1" ht="17.25" thickBot="1" x14ac:dyDescent="0.3">
      <c r="A268" s="185" t="s">
        <v>244</v>
      </c>
      <c r="B268" s="147" t="s">
        <v>276</v>
      </c>
      <c r="C268" s="68" t="s">
        <v>275</v>
      </c>
      <c r="D268" s="140"/>
      <c r="E268" s="140"/>
      <c r="F268" s="140"/>
      <c r="G268" s="140"/>
      <c r="H268" s="140"/>
      <c r="I268" s="96"/>
      <c r="J268" s="96"/>
      <c r="K268" s="96"/>
      <c r="L268" s="96"/>
    </row>
    <row r="269" spans="1:21" s="10" customFormat="1" ht="17.25" thickBot="1" x14ac:dyDescent="0.3">
      <c r="A269" s="186"/>
      <c r="B269" s="148" t="s">
        <v>277</v>
      </c>
      <c r="C269" s="68" t="s">
        <v>275</v>
      </c>
      <c r="D269" s="149">
        <v>1715</v>
      </c>
      <c r="E269" s="149">
        <v>1719</v>
      </c>
      <c r="F269" s="149">
        <v>1804</v>
      </c>
      <c r="G269" s="149">
        <v>1895</v>
      </c>
      <c r="H269" s="149">
        <v>1990</v>
      </c>
      <c r="I269" s="96"/>
      <c r="J269" s="96"/>
      <c r="K269" s="96"/>
      <c r="L269" s="96"/>
    </row>
    <row r="270" spans="1:21" s="10" customFormat="1" ht="17.25" thickBot="1" x14ac:dyDescent="0.3">
      <c r="A270" s="187"/>
      <c r="B270" s="148" t="s">
        <v>278</v>
      </c>
      <c r="C270" s="68" t="s">
        <v>275</v>
      </c>
      <c r="D270" s="141"/>
      <c r="E270" s="141"/>
      <c r="F270" s="141"/>
      <c r="G270" s="141"/>
      <c r="H270" s="141"/>
      <c r="I270" s="96"/>
      <c r="J270" s="96"/>
      <c r="K270" s="96"/>
      <c r="L270" s="96"/>
    </row>
    <row r="271" spans="1:21" s="10" customFormat="1" ht="34.5" thickBot="1" x14ac:dyDescent="0.3">
      <c r="A271" s="145" t="s">
        <v>246</v>
      </c>
      <c r="B271" s="43" t="s">
        <v>279</v>
      </c>
      <c r="C271" s="68" t="s">
        <v>275</v>
      </c>
      <c r="D271" s="12">
        <v>51836</v>
      </c>
      <c r="E271" s="12">
        <v>35000</v>
      </c>
      <c r="F271" s="12">
        <v>35000</v>
      </c>
      <c r="G271" s="12">
        <v>35000</v>
      </c>
      <c r="H271" s="12">
        <v>35000</v>
      </c>
      <c r="I271" s="96"/>
      <c r="J271" s="102"/>
      <c r="K271" s="96"/>
      <c r="L271" s="96"/>
    </row>
    <row r="272" spans="1:21" s="10" customFormat="1" ht="23.25" thickBot="1" x14ac:dyDescent="0.3">
      <c r="A272" s="145">
        <v>3</v>
      </c>
      <c r="B272" s="15" t="s">
        <v>280</v>
      </c>
      <c r="C272" s="68" t="s">
        <v>281</v>
      </c>
      <c r="D272" s="12">
        <v>21</v>
      </c>
      <c r="E272" s="67">
        <v>21.8</v>
      </c>
      <c r="F272" s="67">
        <v>22.7</v>
      </c>
      <c r="G272" s="67">
        <v>23.5</v>
      </c>
      <c r="H272" s="67">
        <v>24.4</v>
      </c>
      <c r="I272" s="96"/>
      <c r="J272" s="96"/>
      <c r="K272" s="96"/>
      <c r="L272" s="96"/>
    </row>
    <row r="273" spans="1:21" ht="19.5" thickBot="1" x14ac:dyDescent="0.35">
      <c r="A273" s="172"/>
      <c r="B273" s="172"/>
      <c r="C273" s="172"/>
      <c r="D273" s="172"/>
      <c r="E273" s="172"/>
      <c r="F273" s="172"/>
      <c r="G273" s="172"/>
      <c r="H273" s="172"/>
    </row>
    <row r="274" spans="1:21" ht="15.75" thickBot="1" x14ac:dyDescent="0.3">
      <c r="A274" s="158" t="s">
        <v>1</v>
      </c>
      <c r="B274" s="160" t="s">
        <v>2</v>
      </c>
      <c r="C274" s="162" t="s">
        <v>3</v>
      </c>
      <c r="D274" s="47" t="s">
        <v>4</v>
      </c>
      <c r="E274" s="47" t="s">
        <v>5</v>
      </c>
      <c r="F274" s="164" t="s">
        <v>6</v>
      </c>
      <c r="G274" s="165"/>
      <c r="H274" s="166"/>
    </row>
    <row r="275" spans="1:21" ht="15.75" thickBot="1" x14ac:dyDescent="0.3">
      <c r="A275" s="159"/>
      <c r="B275" s="161"/>
      <c r="C275" s="163"/>
      <c r="D275" s="18">
        <v>2016</v>
      </c>
      <c r="E275" s="137">
        <v>2017</v>
      </c>
      <c r="F275" s="18">
        <v>2018</v>
      </c>
      <c r="G275" s="18">
        <v>2019</v>
      </c>
      <c r="H275" s="18">
        <v>2020</v>
      </c>
    </row>
    <row r="276" spans="1:21" ht="15.75" thickBot="1" x14ac:dyDescent="0.3">
      <c r="A276" s="2" t="s">
        <v>282</v>
      </c>
      <c r="B276" s="167" t="s">
        <v>283</v>
      </c>
      <c r="C276" s="168"/>
      <c r="D276" s="168"/>
      <c r="E276" s="168"/>
      <c r="F276" s="168"/>
      <c r="G276" s="168"/>
      <c r="H276" s="169"/>
      <c r="K276" s="96"/>
      <c r="L276" s="96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s="10" customFormat="1" ht="17.25" thickBot="1" x14ac:dyDescent="0.3">
      <c r="A277" s="13">
        <v>1</v>
      </c>
      <c r="B277" s="46" t="s">
        <v>284</v>
      </c>
      <c r="C277" s="68" t="s">
        <v>59</v>
      </c>
      <c r="D277" s="64">
        <v>221878</v>
      </c>
      <c r="E277" s="64">
        <v>291560</v>
      </c>
      <c r="F277" s="64">
        <v>297390</v>
      </c>
      <c r="G277" s="64">
        <v>304830</v>
      </c>
      <c r="H277" s="64">
        <v>312450</v>
      </c>
      <c r="I277" s="96"/>
      <c r="J277" s="96"/>
      <c r="K277" s="96"/>
      <c r="L277" s="96"/>
    </row>
    <row r="278" spans="1:21" s="10" customFormat="1" ht="34.5" thickBot="1" x14ac:dyDescent="0.3">
      <c r="A278" s="13">
        <v>2</v>
      </c>
      <c r="B278" s="46" t="s">
        <v>285</v>
      </c>
      <c r="C278" s="92" t="s">
        <v>286</v>
      </c>
      <c r="D278" s="58">
        <v>790.9</v>
      </c>
      <c r="E278" s="58">
        <v>790.9</v>
      </c>
      <c r="F278" s="58">
        <v>790.9</v>
      </c>
      <c r="G278" s="58">
        <v>790.9</v>
      </c>
      <c r="H278" s="58">
        <v>790.9</v>
      </c>
      <c r="I278" s="96"/>
      <c r="J278" s="96"/>
      <c r="K278" s="96"/>
      <c r="L278" s="96"/>
    </row>
    <row r="279" spans="1:21" s="10" customFormat="1" ht="57" thickBot="1" x14ac:dyDescent="0.3">
      <c r="A279" s="136" t="s">
        <v>33</v>
      </c>
      <c r="B279" s="24" t="s">
        <v>419</v>
      </c>
      <c r="C279" s="93" t="s">
        <v>286</v>
      </c>
      <c r="D279" s="48">
        <v>507.8</v>
      </c>
      <c r="E279" s="48">
        <v>507.8</v>
      </c>
      <c r="F279" s="48">
        <v>507.8</v>
      </c>
      <c r="G279" s="48">
        <v>507.8</v>
      </c>
      <c r="H279" s="48">
        <v>507.8</v>
      </c>
      <c r="I279" s="96"/>
      <c r="J279" s="96"/>
      <c r="K279" s="96"/>
      <c r="L279" s="96"/>
    </row>
    <row r="280" spans="1:21" s="10" customFormat="1" ht="45.75" thickBot="1" x14ac:dyDescent="0.3">
      <c r="A280" s="94" t="s">
        <v>35</v>
      </c>
      <c r="B280" s="43" t="s">
        <v>421</v>
      </c>
      <c r="C280" s="93" t="s">
        <v>287</v>
      </c>
      <c r="D280" s="61">
        <v>64.2</v>
      </c>
      <c r="E280" s="61">
        <f t="shared" ref="E280:H280" si="11">E279/E278*100</f>
        <v>64.205335693513717</v>
      </c>
      <c r="F280" s="61">
        <f t="shared" si="11"/>
        <v>64.205335693513717</v>
      </c>
      <c r="G280" s="61">
        <f t="shared" si="11"/>
        <v>64.205335693513717</v>
      </c>
      <c r="H280" s="61">
        <f t="shared" si="11"/>
        <v>64.205335693513717</v>
      </c>
      <c r="I280" s="96"/>
      <c r="J280" s="96"/>
      <c r="K280" s="95"/>
      <c r="L280" s="95"/>
      <c r="M280"/>
      <c r="N280"/>
      <c r="O280"/>
      <c r="P280"/>
      <c r="Q280"/>
      <c r="R280"/>
      <c r="S280"/>
      <c r="T280"/>
      <c r="U280"/>
    </row>
    <row r="281" spans="1:21" ht="19.5" thickBot="1" x14ac:dyDescent="0.35">
      <c r="A281" s="223"/>
      <c r="B281" s="223"/>
      <c r="C281" s="223"/>
      <c r="D281" s="223"/>
      <c r="E281" s="223"/>
      <c r="F281" s="223"/>
      <c r="G281" s="223"/>
      <c r="H281" s="223"/>
    </row>
    <row r="282" spans="1:21" ht="15.75" thickBot="1" x14ac:dyDescent="0.3">
      <c r="A282" s="158" t="s">
        <v>1</v>
      </c>
      <c r="B282" s="160" t="s">
        <v>2</v>
      </c>
      <c r="C282" s="162" t="s">
        <v>3</v>
      </c>
      <c r="D282" s="47" t="s">
        <v>4</v>
      </c>
      <c r="E282" s="47" t="s">
        <v>5</v>
      </c>
      <c r="F282" s="164" t="s">
        <v>6</v>
      </c>
      <c r="G282" s="165"/>
      <c r="H282" s="166"/>
    </row>
    <row r="283" spans="1:21" ht="15.75" thickBot="1" x14ac:dyDescent="0.3">
      <c r="A283" s="159"/>
      <c r="B283" s="161"/>
      <c r="C283" s="163"/>
      <c r="D283" s="18">
        <v>2016</v>
      </c>
      <c r="E283" s="137">
        <v>2017</v>
      </c>
      <c r="F283" s="18">
        <v>2018</v>
      </c>
      <c r="G283" s="18">
        <v>2019</v>
      </c>
      <c r="H283" s="18">
        <v>2020</v>
      </c>
      <c r="K283" s="96"/>
      <c r="L283" s="96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s="10" customFormat="1" ht="15.75" thickBot="1" x14ac:dyDescent="0.3">
      <c r="A284" s="123" t="s">
        <v>288</v>
      </c>
      <c r="B284" s="220" t="s">
        <v>289</v>
      </c>
      <c r="C284" s="221"/>
      <c r="D284" s="221"/>
      <c r="E284" s="221"/>
      <c r="F284" s="221"/>
      <c r="G284" s="221"/>
      <c r="H284" s="222"/>
      <c r="I284" s="96"/>
      <c r="J284" s="96"/>
      <c r="K284" s="96"/>
      <c r="L284" s="96"/>
    </row>
    <row r="285" spans="1:21" s="10" customFormat="1" ht="23.25" thickBot="1" x14ac:dyDescent="0.3">
      <c r="A285" s="136">
        <v>1</v>
      </c>
      <c r="B285" s="24" t="s">
        <v>290</v>
      </c>
      <c r="C285" s="69" t="s">
        <v>51</v>
      </c>
      <c r="D285" s="17">
        <f>D286+D300</f>
        <v>2897603.8</v>
      </c>
      <c r="E285" s="17">
        <f>E286+E300</f>
        <v>2839013</v>
      </c>
      <c r="F285" s="17">
        <f>F286+F300</f>
        <v>1923983</v>
      </c>
      <c r="G285" s="17">
        <f>G286+G300</f>
        <v>2032064</v>
      </c>
      <c r="H285" s="17">
        <f>H286+H300</f>
        <v>2068355</v>
      </c>
      <c r="I285" s="96"/>
      <c r="J285" s="96"/>
      <c r="K285" s="96"/>
      <c r="L285" s="96"/>
    </row>
    <row r="286" spans="1:21" s="10" customFormat="1" ht="17.25" thickBot="1" x14ac:dyDescent="0.3">
      <c r="A286" s="144" t="s">
        <v>13</v>
      </c>
      <c r="B286" s="124" t="s">
        <v>291</v>
      </c>
      <c r="C286" s="125" t="s">
        <v>51</v>
      </c>
      <c r="D286" s="16">
        <v>1057554.3999999999</v>
      </c>
      <c r="E286" s="16">
        <v>998721</v>
      </c>
      <c r="F286" s="16">
        <v>1019717</v>
      </c>
      <c r="G286" s="16">
        <v>1053916</v>
      </c>
      <c r="H286" s="16">
        <v>1090207</v>
      </c>
      <c r="I286" s="96"/>
      <c r="J286" s="96"/>
      <c r="K286" s="96"/>
      <c r="L286" s="96"/>
    </row>
    <row r="287" spans="1:21" s="10" customFormat="1" ht="17.25" thickBot="1" x14ac:dyDescent="0.3">
      <c r="A287" s="13" t="s">
        <v>119</v>
      </c>
      <c r="B287" s="46" t="s">
        <v>292</v>
      </c>
      <c r="C287" s="126" t="s">
        <v>51</v>
      </c>
      <c r="D287" s="16">
        <v>417006.4</v>
      </c>
      <c r="E287" s="16">
        <v>420486</v>
      </c>
      <c r="F287" s="16">
        <v>437800</v>
      </c>
      <c r="G287" s="16">
        <v>461400</v>
      </c>
      <c r="H287" s="16">
        <v>486300</v>
      </c>
      <c r="I287" s="96"/>
      <c r="J287" s="96"/>
      <c r="K287" s="96"/>
      <c r="L287" s="96"/>
    </row>
    <row r="288" spans="1:21" s="10" customFormat="1" ht="17.25" thickBot="1" x14ac:dyDescent="0.3">
      <c r="A288" s="144" t="s">
        <v>121</v>
      </c>
      <c r="B288" s="124" t="s">
        <v>293</v>
      </c>
      <c r="C288" s="125" t="s">
        <v>51</v>
      </c>
      <c r="D288" s="16">
        <v>118537.60000000001</v>
      </c>
      <c r="E288" s="16">
        <v>124605</v>
      </c>
      <c r="F288" s="16">
        <v>128510</v>
      </c>
      <c r="G288" s="16">
        <v>134126</v>
      </c>
      <c r="H288" s="16">
        <v>138590</v>
      </c>
      <c r="I288" s="96"/>
      <c r="J288" s="96"/>
      <c r="K288" s="96"/>
      <c r="L288" s="96"/>
    </row>
    <row r="289" spans="1:12" s="10" customFormat="1" ht="34.5" thickBot="1" x14ac:dyDescent="0.3">
      <c r="A289" s="145" t="s">
        <v>294</v>
      </c>
      <c r="B289" s="15" t="s">
        <v>295</v>
      </c>
      <c r="C289" s="68" t="s">
        <v>51</v>
      </c>
      <c r="D289" s="16">
        <v>82182</v>
      </c>
      <c r="E289" s="16">
        <v>91310</v>
      </c>
      <c r="F289" s="16">
        <v>96790</v>
      </c>
      <c r="G289" s="16">
        <v>102596</v>
      </c>
      <c r="H289" s="16">
        <v>108750</v>
      </c>
      <c r="I289" s="96"/>
      <c r="J289" s="96"/>
      <c r="K289" s="96"/>
      <c r="L289" s="96"/>
    </row>
    <row r="290" spans="1:12" s="10" customFormat="1" ht="26.25" thickBot="1" x14ac:dyDescent="0.3">
      <c r="A290" s="145" t="s">
        <v>296</v>
      </c>
      <c r="B290" s="15" t="s">
        <v>297</v>
      </c>
      <c r="C290" s="68" t="s">
        <v>51</v>
      </c>
      <c r="D290" s="16">
        <v>34232</v>
      </c>
      <c r="E290" s="16">
        <v>31250</v>
      </c>
      <c r="F290" s="16">
        <v>29500</v>
      </c>
      <c r="G290" s="16">
        <v>29300</v>
      </c>
      <c r="H290" s="16">
        <v>27600</v>
      </c>
      <c r="I290" s="96"/>
      <c r="J290" s="96"/>
      <c r="K290" s="96"/>
      <c r="L290" s="96"/>
    </row>
    <row r="291" spans="1:12" s="10" customFormat="1" ht="26.25" thickBot="1" x14ac:dyDescent="0.3">
      <c r="A291" s="145" t="s">
        <v>298</v>
      </c>
      <c r="B291" s="15" t="s">
        <v>299</v>
      </c>
      <c r="C291" s="68" t="s">
        <v>51</v>
      </c>
      <c r="D291" s="16">
        <v>2109</v>
      </c>
      <c r="E291" s="16">
        <v>1930</v>
      </c>
      <c r="F291" s="16">
        <v>2100</v>
      </c>
      <c r="G291" s="16">
        <v>2100</v>
      </c>
      <c r="H291" s="16">
        <v>2100</v>
      </c>
      <c r="I291" s="96"/>
      <c r="J291" s="96"/>
      <c r="K291" s="96"/>
      <c r="L291" s="96"/>
    </row>
    <row r="292" spans="1:12" s="10" customFormat="1" ht="17.25" thickBot="1" x14ac:dyDescent="0.3">
      <c r="A292" s="144" t="s">
        <v>300</v>
      </c>
      <c r="B292" s="124" t="s">
        <v>301</v>
      </c>
      <c r="C292" s="125" t="s">
        <v>51</v>
      </c>
      <c r="D292" s="16">
        <v>193713.3</v>
      </c>
      <c r="E292" s="16">
        <v>196900</v>
      </c>
      <c r="F292" s="16">
        <v>210000</v>
      </c>
      <c r="G292" s="16">
        <v>212780</v>
      </c>
      <c r="H292" s="16">
        <v>216600</v>
      </c>
      <c r="I292" s="96"/>
      <c r="J292" s="96"/>
      <c r="K292" s="96"/>
      <c r="L292" s="96"/>
    </row>
    <row r="293" spans="1:12" s="10" customFormat="1" ht="26.25" thickBot="1" x14ac:dyDescent="0.3">
      <c r="A293" s="13" t="s">
        <v>302</v>
      </c>
      <c r="B293" s="46" t="s">
        <v>303</v>
      </c>
      <c r="C293" s="126" t="s">
        <v>51</v>
      </c>
      <c r="D293" s="16">
        <v>24114</v>
      </c>
      <c r="E293" s="16">
        <v>23900</v>
      </c>
      <c r="F293" s="16">
        <v>21000</v>
      </c>
      <c r="G293" s="16">
        <v>20000</v>
      </c>
      <c r="H293" s="16">
        <v>20000</v>
      </c>
      <c r="I293" s="96"/>
      <c r="J293" s="96"/>
      <c r="K293" s="96"/>
      <c r="L293" s="96"/>
    </row>
    <row r="294" spans="1:12" s="10" customFormat="1" ht="26.25" thickBot="1" x14ac:dyDescent="0.3">
      <c r="A294" s="145" t="s">
        <v>304</v>
      </c>
      <c r="B294" s="15" t="s">
        <v>305</v>
      </c>
      <c r="C294" s="68" t="s">
        <v>51</v>
      </c>
      <c r="D294" s="16">
        <v>169599</v>
      </c>
      <c r="E294" s="16">
        <v>173000</v>
      </c>
      <c r="F294" s="16">
        <v>189000</v>
      </c>
      <c r="G294" s="16">
        <v>192780</v>
      </c>
      <c r="H294" s="16">
        <v>196600</v>
      </c>
      <c r="I294" s="96"/>
      <c r="J294" s="96"/>
      <c r="K294" s="96"/>
      <c r="L294" s="96"/>
    </row>
    <row r="295" spans="1:12" s="10" customFormat="1" ht="34.5" thickBot="1" x14ac:dyDescent="0.3">
      <c r="A295" s="145" t="s">
        <v>306</v>
      </c>
      <c r="B295" s="15" t="s">
        <v>307</v>
      </c>
      <c r="C295" s="68" t="s">
        <v>51</v>
      </c>
      <c r="D295" s="16">
        <v>25</v>
      </c>
      <c r="E295" s="16">
        <v>0</v>
      </c>
      <c r="F295" s="16">
        <v>0</v>
      </c>
      <c r="G295" s="16">
        <v>0</v>
      </c>
      <c r="H295" s="16">
        <v>0</v>
      </c>
      <c r="I295" s="96"/>
      <c r="J295" s="96"/>
      <c r="K295" s="96"/>
      <c r="L295" s="96"/>
    </row>
    <row r="296" spans="1:12" s="10" customFormat="1" ht="34.5" thickBot="1" x14ac:dyDescent="0.3">
      <c r="A296" s="145" t="s">
        <v>308</v>
      </c>
      <c r="B296" s="15" t="s">
        <v>309</v>
      </c>
      <c r="C296" s="68" t="s">
        <v>51</v>
      </c>
      <c r="D296" s="16">
        <v>103763.2</v>
      </c>
      <c r="E296" s="16">
        <v>92900</v>
      </c>
      <c r="F296" s="16">
        <v>92400</v>
      </c>
      <c r="G296" s="16">
        <v>91900</v>
      </c>
      <c r="H296" s="16">
        <v>91400</v>
      </c>
      <c r="I296" s="96"/>
      <c r="J296" s="96"/>
      <c r="K296" s="96"/>
      <c r="L296" s="96"/>
    </row>
    <row r="297" spans="1:12" s="10" customFormat="1" ht="23.25" thickBot="1" x14ac:dyDescent="0.3">
      <c r="A297" s="145" t="s">
        <v>310</v>
      </c>
      <c r="B297" s="15" t="s">
        <v>311</v>
      </c>
      <c r="C297" s="68" t="s">
        <v>51</v>
      </c>
      <c r="D297" s="16">
        <v>44013.3</v>
      </c>
      <c r="E297" s="16">
        <v>4490</v>
      </c>
      <c r="F297" s="16">
        <v>47800</v>
      </c>
      <c r="G297" s="16">
        <v>50600</v>
      </c>
      <c r="H297" s="16">
        <v>53500</v>
      </c>
      <c r="I297" s="96"/>
      <c r="J297" s="96"/>
      <c r="K297" s="96"/>
      <c r="L297" s="96"/>
    </row>
    <row r="298" spans="1:12" s="10" customFormat="1" ht="23.25" thickBot="1" x14ac:dyDescent="0.3">
      <c r="A298" s="145" t="s">
        <v>312</v>
      </c>
      <c r="B298" s="15" t="s">
        <v>313</v>
      </c>
      <c r="C298" s="68" t="s">
        <v>51</v>
      </c>
      <c r="D298" s="16">
        <v>100776.4</v>
      </c>
      <c r="E298" s="16">
        <v>53250</v>
      </c>
      <c r="F298" s="16">
        <v>41800</v>
      </c>
      <c r="G298" s="16">
        <v>40400</v>
      </c>
      <c r="H298" s="16">
        <v>40000</v>
      </c>
      <c r="I298" s="96"/>
      <c r="J298" s="96"/>
      <c r="K298" s="96"/>
      <c r="L298" s="96"/>
    </row>
    <row r="299" spans="1:12" s="10" customFormat="1" ht="17.25" thickBot="1" x14ac:dyDescent="0.3">
      <c r="A299" s="145" t="s">
        <v>314</v>
      </c>
      <c r="B299" s="15" t="s">
        <v>315</v>
      </c>
      <c r="C299" s="68" t="s">
        <v>51</v>
      </c>
      <c r="D299" s="16">
        <v>30025.9</v>
      </c>
      <c r="E299" s="16">
        <v>20280</v>
      </c>
      <c r="F299" s="16">
        <v>21700</v>
      </c>
      <c r="G299" s="16">
        <v>22600</v>
      </c>
      <c r="H299" s="16">
        <v>23300</v>
      </c>
      <c r="I299" s="96"/>
      <c r="J299" s="96"/>
      <c r="K299" s="96"/>
      <c r="L299" s="96"/>
    </row>
    <row r="300" spans="1:12" s="10" customFormat="1" ht="17.25" thickBot="1" x14ac:dyDescent="0.3">
      <c r="A300" s="145" t="s">
        <v>15</v>
      </c>
      <c r="B300" s="15" t="s">
        <v>316</v>
      </c>
      <c r="C300" s="68" t="s">
        <v>51</v>
      </c>
      <c r="D300" s="16">
        <v>1840049.4</v>
      </c>
      <c r="E300" s="16">
        <v>1840292</v>
      </c>
      <c r="F300" s="16">
        <v>904266</v>
      </c>
      <c r="G300" s="16">
        <v>978148</v>
      </c>
      <c r="H300" s="16">
        <v>978148</v>
      </c>
      <c r="I300" s="96"/>
      <c r="J300" s="96"/>
      <c r="K300" s="96"/>
      <c r="L300" s="96"/>
    </row>
    <row r="301" spans="1:12" s="10" customFormat="1" ht="23.25" thickBot="1" x14ac:dyDescent="0.3">
      <c r="A301" s="145" t="s">
        <v>125</v>
      </c>
      <c r="B301" s="15" t="s">
        <v>317</v>
      </c>
      <c r="C301" s="68" t="s">
        <v>51</v>
      </c>
      <c r="D301" s="16">
        <v>26170</v>
      </c>
      <c r="E301" s="16">
        <v>27814</v>
      </c>
      <c r="F301" s="16">
        <v>22666</v>
      </c>
      <c r="G301" s="16">
        <v>22748</v>
      </c>
      <c r="H301" s="16">
        <v>22748</v>
      </c>
      <c r="I301" s="96"/>
      <c r="J301" s="96"/>
      <c r="K301" s="96"/>
      <c r="L301" s="96"/>
    </row>
    <row r="302" spans="1:12" s="10" customFormat="1" ht="23.25" thickBot="1" x14ac:dyDescent="0.3">
      <c r="A302" s="145" t="s">
        <v>126</v>
      </c>
      <c r="B302" s="15" t="s">
        <v>318</v>
      </c>
      <c r="C302" s="68" t="s">
        <v>51</v>
      </c>
      <c r="D302" s="16">
        <v>924177</v>
      </c>
      <c r="E302" s="16">
        <v>927439</v>
      </c>
      <c r="F302" s="16">
        <v>19200</v>
      </c>
      <c r="G302" s="16">
        <v>19200</v>
      </c>
      <c r="H302" s="16">
        <v>19200</v>
      </c>
      <c r="I302" s="96"/>
      <c r="J302" s="96"/>
      <c r="K302" s="96"/>
      <c r="L302" s="96"/>
    </row>
    <row r="303" spans="1:12" s="10" customFormat="1" ht="23.25" thickBot="1" x14ac:dyDescent="0.3">
      <c r="A303" s="145" t="s">
        <v>127</v>
      </c>
      <c r="B303" s="15" t="s">
        <v>319</v>
      </c>
      <c r="C303" s="68" t="s">
        <v>51</v>
      </c>
      <c r="D303" s="16">
        <v>870547</v>
      </c>
      <c r="E303" s="16">
        <v>844734</v>
      </c>
      <c r="F303" s="16">
        <v>862400</v>
      </c>
      <c r="G303" s="16">
        <v>936200</v>
      </c>
      <c r="H303" s="16">
        <v>936200</v>
      </c>
      <c r="I303" s="96"/>
      <c r="J303" s="96"/>
      <c r="K303" s="96"/>
      <c r="L303" s="96"/>
    </row>
    <row r="304" spans="1:12" s="10" customFormat="1" ht="17.25" thickBot="1" x14ac:dyDescent="0.3">
      <c r="A304" s="145" t="s">
        <v>320</v>
      </c>
      <c r="B304" s="15" t="s">
        <v>321</v>
      </c>
      <c r="C304" s="68" t="s">
        <v>51</v>
      </c>
      <c r="D304" s="16">
        <v>31388</v>
      </c>
      <c r="E304" s="16">
        <v>38305</v>
      </c>
      <c r="F304" s="16">
        <v>0</v>
      </c>
      <c r="G304" s="16">
        <v>0</v>
      </c>
      <c r="H304" s="16">
        <v>0</v>
      </c>
      <c r="I304" s="96"/>
      <c r="J304" s="96"/>
      <c r="K304" s="96"/>
      <c r="L304" s="96"/>
    </row>
    <row r="305" spans="1:21" s="10" customFormat="1" ht="23.25" thickBot="1" x14ac:dyDescent="0.3">
      <c r="A305" s="145">
        <v>2</v>
      </c>
      <c r="B305" s="15" t="s">
        <v>322</v>
      </c>
      <c r="C305" s="69" t="s">
        <v>51</v>
      </c>
      <c r="D305" s="17">
        <f>D306+D307+D308+D309+D310+D311+D312+D313+D314+D315</f>
        <v>2858944.7</v>
      </c>
      <c r="E305" s="17">
        <f t="shared" ref="E305:H305" si="12">E306+E307+E308+E309+E310+E311+E312+E313+E314+E315</f>
        <v>3004388</v>
      </c>
      <c r="F305" s="17">
        <f t="shared" si="12"/>
        <v>2025207</v>
      </c>
      <c r="G305" s="17">
        <f t="shared" si="12"/>
        <v>2135307</v>
      </c>
      <c r="H305" s="17">
        <f t="shared" si="12"/>
        <v>2176740</v>
      </c>
      <c r="I305" s="96"/>
      <c r="J305" s="96"/>
      <c r="K305" s="96"/>
      <c r="L305" s="96"/>
    </row>
    <row r="306" spans="1:21" s="10" customFormat="1" ht="17.25" thickBot="1" x14ac:dyDescent="0.3">
      <c r="A306" s="145" t="s">
        <v>244</v>
      </c>
      <c r="B306" s="15" t="s">
        <v>323</v>
      </c>
      <c r="C306" s="69" t="s">
        <v>51</v>
      </c>
      <c r="D306" s="17">
        <v>246217.4</v>
      </c>
      <c r="E306" s="17">
        <v>218841</v>
      </c>
      <c r="F306" s="17">
        <v>215150</v>
      </c>
      <c r="G306" s="17">
        <v>219200</v>
      </c>
      <c r="H306" s="17">
        <v>221195</v>
      </c>
      <c r="I306" s="96"/>
      <c r="J306" s="96"/>
      <c r="K306" s="96"/>
      <c r="L306" s="96"/>
    </row>
    <row r="307" spans="1:21" s="10" customFormat="1" ht="17.25" thickBot="1" x14ac:dyDescent="0.3">
      <c r="A307" s="145" t="s">
        <v>246</v>
      </c>
      <c r="B307" s="15" t="s">
        <v>324</v>
      </c>
      <c r="C307" s="68" t="s">
        <v>51</v>
      </c>
      <c r="D307" s="17">
        <v>2125.6999999999998</v>
      </c>
      <c r="E307" s="17">
        <v>2603</v>
      </c>
      <c r="F307" s="17">
        <v>2603</v>
      </c>
      <c r="G307" s="17">
        <v>2603</v>
      </c>
      <c r="H307" s="17">
        <v>2603</v>
      </c>
      <c r="I307" s="96"/>
      <c r="J307" s="96"/>
      <c r="K307" s="96"/>
      <c r="L307" s="96"/>
    </row>
    <row r="308" spans="1:21" s="10" customFormat="1" ht="23.25" thickBot="1" x14ac:dyDescent="0.3">
      <c r="A308" s="145" t="s">
        <v>248</v>
      </c>
      <c r="B308" s="15" t="s">
        <v>325</v>
      </c>
      <c r="C308" s="68" t="s">
        <v>51</v>
      </c>
      <c r="D308" s="17">
        <v>1535.7</v>
      </c>
      <c r="E308" s="17">
        <v>2200</v>
      </c>
      <c r="F308" s="17">
        <v>2000</v>
      </c>
      <c r="G308" s="17">
        <v>2300</v>
      </c>
      <c r="H308" s="17">
        <v>2300</v>
      </c>
      <c r="I308" s="96"/>
      <c r="J308" s="96"/>
      <c r="K308" s="96"/>
      <c r="L308" s="96"/>
    </row>
    <row r="309" spans="1:21" s="10" customFormat="1" ht="17.25" thickBot="1" x14ac:dyDescent="0.3">
      <c r="A309" s="145" t="s">
        <v>250</v>
      </c>
      <c r="B309" s="15" t="s">
        <v>326</v>
      </c>
      <c r="C309" s="68" t="s">
        <v>51</v>
      </c>
      <c r="D309" s="17">
        <v>246629.5</v>
      </c>
      <c r="E309" s="17">
        <v>371144</v>
      </c>
      <c r="F309" s="17">
        <v>140200</v>
      </c>
      <c r="G309" s="17">
        <v>145000</v>
      </c>
      <c r="H309" s="17">
        <v>145000</v>
      </c>
      <c r="I309" s="96"/>
      <c r="J309" s="96"/>
      <c r="K309" s="96"/>
      <c r="L309" s="96"/>
    </row>
    <row r="310" spans="1:21" s="10" customFormat="1" ht="17.25" thickBot="1" x14ac:dyDescent="0.3">
      <c r="A310" s="145" t="s">
        <v>252</v>
      </c>
      <c r="B310" s="15" t="s">
        <v>327</v>
      </c>
      <c r="C310" s="68" t="s">
        <v>51</v>
      </c>
      <c r="D310" s="17">
        <v>712027.5</v>
      </c>
      <c r="E310" s="17">
        <v>632070</v>
      </c>
      <c r="F310" s="17">
        <v>144000</v>
      </c>
      <c r="G310" s="17">
        <v>150000</v>
      </c>
      <c r="H310" s="17">
        <v>155000</v>
      </c>
      <c r="I310" s="96"/>
      <c r="J310" s="96"/>
      <c r="K310" s="96"/>
      <c r="L310" s="96"/>
    </row>
    <row r="311" spans="1:21" s="10" customFormat="1" ht="17.25" thickBot="1" x14ac:dyDescent="0.3">
      <c r="A311" s="145" t="s">
        <v>254</v>
      </c>
      <c r="B311" s="15" t="s">
        <v>328</v>
      </c>
      <c r="C311" s="68" t="s">
        <v>51</v>
      </c>
      <c r="D311" s="17">
        <v>1125846.3999999999</v>
      </c>
      <c r="E311" s="17">
        <v>1181400</v>
      </c>
      <c r="F311" s="17">
        <v>1088234</v>
      </c>
      <c r="G311" s="17">
        <v>1150220</v>
      </c>
      <c r="H311" s="17">
        <v>1171832</v>
      </c>
      <c r="I311" s="96"/>
      <c r="J311" s="96"/>
      <c r="K311" s="96"/>
      <c r="L311" s="96"/>
    </row>
    <row r="312" spans="1:21" s="10" customFormat="1" ht="17.25" thickBot="1" x14ac:dyDescent="0.3">
      <c r="A312" s="145" t="s">
        <v>329</v>
      </c>
      <c r="B312" s="15" t="s">
        <v>330</v>
      </c>
      <c r="C312" s="68" t="s">
        <v>51</v>
      </c>
      <c r="D312" s="17">
        <v>196156.9</v>
      </c>
      <c r="E312" s="17">
        <v>198719</v>
      </c>
      <c r="F312" s="17">
        <v>145200</v>
      </c>
      <c r="G312" s="17">
        <v>160254</v>
      </c>
      <c r="H312" s="17">
        <v>165825</v>
      </c>
      <c r="I312" s="96"/>
      <c r="J312" s="96"/>
      <c r="K312" s="96"/>
      <c r="L312" s="96"/>
    </row>
    <row r="313" spans="1:21" s="10" customFormat="1" ht="17.25" thickBot="1" x14ac:dyDescent="0.3">
      <c r="A313" s="145" t="s">
        <v>331</v>
      </c>
      <c r="B313" s="15" t="s">
        <v>332</v>
      </c>
      <c r="C313" s="68" t="s">
        <v>51</v>
      </c>
      <c r="D313" s="17">
        <v>220508.5</v>
      </c>
      <c r="E313" s="17">
        <v>252358</v>
      </c>
      <c r="F313" s="17">
        <v>199300</v>
      </c>
      <c r="G313" s="17">
        <v>211600</v>
      </c>
      <c r="H313" s="17">
        <v>216560</v>
      </c>
      <c r="I313" s="96"/>
      <c r="J313" s="96"/>
      <c r="K313" s="96"/>
      <c r="L313" s="96"/>
    </row>
    <row r="314" spans="1:21" s="10" customFormat="1" ht="17.25" thickBot="1" x14ac:dyDescent="0.3">
      <c r="A314" s="145" t="s">
        <v>333</v>
      </c>
      <c r="B314" s="15" t="s">
        <v>334</v>
      </c>
      <c r="C314" s="68" t="s">
        <v>51</v>
      </c>
      <c r="D314" s="17">
        <v>105162.7</v>
      </c>
      <c r="E314" s="17">
        <v>140863</v>
      </c>
      <c r="F314" s="17">
        <v>85220</v>
      </c>
      <c r="G314" s="17">
        <v>90830</v>
      </c>
      <c r="H314" s="17">
        <v>93125</v>
      </c>
      <c r="I314" s="96"/>
      <c r="J314" s="96"/>
      <c r="K314" s="96"/>
      <c r="L314" s="96"/>
    </row>
    <row r="315" spans="1:21" s="10" customFormat="1" ht="17.25" thickBot="1" x14ac:dyDescent="0.3">
      <c r="A315" s="145" t="s">
        <v>335</v>
      </c>
      <c r="B315" s="15" t="s">
        <v>336</v>
      </c>
      <c r="C315" s="68" t="s">
        <v>51</v>
      </c>
      <c r="D315" s="17">
        <v>2734.4</v>
      </c>
      <c r="E315" s="17">
        <v>4190</v>
      </c>
      <c r="F315" s="17">
        <v>3300</v>
      </c>
      <c r="G315" s="17">
        <v>3300</v>
      </c>
      <c r="H315" s="17">
        <v>3300</v>
      </c>
      <c r="I315" s="96"/>
      <c r="J315" s="96"/>
      <c r="K315" s="96"/>
      <c r="L315" s="96"/>
    </row>
    <row r="316" spans="1:21" s="10" customFormat="1" ht="23.25" thickBot="1" x14ac:dyDescent="0.3">
      <c r="A316" s="145">
        <v>3</v>
      </c>
      <c r="B316" s="15" t="s">
        <v>337</v>
      </c>
      <c r="C316" s="69" t="s">
        <v>51</v>
      </c>
      <c r="D316" s="17">
        <f>D285-D305</f>
        <v>38659.099999999627</v>
      </c>
      <c r="E316" s="17">
        <f>E285-E305</f>
        <v>-165375</v>
      </c>
      <c r="F316" s="17">
        <f>F285-F305</f>
        <v>-101224</v>
      </c>
      <c r="G316" s="17">
        <f>G285-G305</f>
        <v>-103243</v>
      </c>
      <c r="H316" s="17">
        <f>H285-H305</f>
        <v>-108385</v>
      </c>
      <c r="I316" s="96"/>
      <c r="J316" s="96"/>
      <c r="K316" s="96"/>
      <c r="L316" s="96"/>
    </row>
    <row r="317" spans="1:21" s="10" customFormat="1" ht="17.25" thickBot="1" x14ac:dyDescent="0.3">
      <c r="A317" s="145" t="s">
        <v>35</v>
      </c>
      <c r="B317" s="127" t="s">
        <v>338</v>
      </c>
      <c r="C317" s="68" t="s">
        <v>51</v>
      </c>
      <c r="D317" s="16">
        <v>24571</v>
      </c>
      <c r="E317" s="16">
        <v>18428</v>
      </c>
      <c r="F317" s="16">
        <v>12285.1</v>
      </c>
      <c r="G317" s="16">
        <v>6142.2</v>
      </c>
      <c r="H317" s="16">
        <v>0</v>
      </c>
      <c r="I317" s="96"/>
      <c r="J317" s="96"/>
      <c r="K317" s="95"/>
      <c r="L317" s="95"/>
      <c r="M317"/>
      <c r="N317"/>
      <c r="O317"/>
      <c r="P317"/>
      <c r="Q317"/>
      <c r="R317"/>
      <c r="S317"/>
      <c r="T317"/>
      <c r="U317"/>
    </row>
    <row r="318" spans="1:21" ht="19.5" thickBot="1" x14ac:dyDescent="0.35">
      <c r="A318" s="172"/>
      <c r="B318" s="172"/>
      <c r="C318" s="172"/>
      <c r="D318" s="172"/>
      <c r="E318" s="172"/>
      <c r="F318" s="172"/>
      <c r="G318" s="172"/>
      <c r="H318" s="172"/>
    </row>
    <row r="319" spans="1:21" ht="15.75" thickBot="1" x14ac:dyDescent="0.3">
      <c r="A319" s="158" t="s">
        <v>1</v>
      </c>
      <c r="B319" s="160" t="s">
        <v>2</v>
      </c>
      <c r="C319" s="162" t="s">
        <v>3</v>
      </c>
      <c r="D319" s="47" t="s">
        <v>4</v>
      </c>
      <c r="E319" s="47" t="s">
        <v>5</v>
      </c>
      <c r="F319" s="164" t="s">
        <v>6</v>
      </c>
      <c r="G319" s="165"/>
      <c r="H319" s="166"/>
    </row>
    <row r="320" spans="1:21" ht="15.75" thickBot="1" x14ac:dyDescent="0.3">
      <c r="A320" s="159"/>
      <c r="B320" s="161"/>
      <c r="C320" s="163"/>
      <c r="D320" s="18">
        <v>2016</v>
      </c>
      <c r="E320" s="137">
        <v>2017</v>
      </c>
      <c r="F320" s="18">
        <v>2018</v>
      </c>
      <c r="G320" s="18">
        <v>2019</v>
      </c>
      <c r="H320" s="18">
        <v>2020</v>
      </c>
    </row>
    <row r="321" spans="1:21" ht="15.75" thickBot="1" x14ac:dyDescent="0.3">
      <c r="A321" s="2" t="s">
        <v>339</v>
      </c>
      <c r="B321" s="167" t="s">
        <v>340</v>
      </c>
      <c r="C321" s="168"/>
      <c r="D321" s="168"/>
      <c r="E321" s="168"/>
      <c r="F321" s="168"/>
      <c r="G321" s="168"/>
      <c r="H321" s="169"/>
    </row>
    <row r="322" spans="1:21" ht="34.5" thickBot="1" x14ac:dyDescent="0.3">
      <c r="A322" s="145">
        <v>1</v>
      </c>
      <c r="B322" s="15" t="s">
        <v>341</v>
      </c>
      <c r="C322" s="70"/>
      <c r="D322" s="63"/>
      <c r="E322" s="63"/>
      <c r="F322" s="63"/>
      <c r="G322" s="63"/>
      <c r="H322" s="63"/>
    </row>
    <row r="323" spans="1:21" ht="15.75" thickBot="1" x14ac:dyDescent="0.3">
      <c r="A323" s="194" t="s">
        <v>13</v>
      </c>
      <c r="B323" s="224" t="s">
        <v>342</v>
      </c>
      <c r="C323" s="71" t="s">
        <v>343</v>
      </c>
      <c r="D323" s="63"/>
      <c r="E323" s="63"/>
      <c r="F323" s="63"/>
      <c r="G323" s="63"/>
      <c r="H323" s="63"/>
    </row>
    <row r="324" spans="1:21" ht="15.75" thickBot="1" x14ac:dyDescent="0.3">
      <c r="A324" s="195"/>
      <c r="B324" s="225"/>
      <c r="C324" s="71" t="s">
        <v>344</v>
      </c>
      <c r="D324" s="63"/>
      <c r="E324" s="63"/>
      <c r="F324" s="63"/>
      <c r="G324" s="63"/>
      <c r="H324" s="63"/>
      <c r="K324" s="96"/>
      <c r="L324" s="96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10" customFormat="1" ht="15.75" thickBot="1" x14ac:dyDescent="0.3">
      <c r="A325" s="194" t="s">
        <v>15</v>
      </c>
      <c r="B325" s="224" t="s">
        <v>345</v>
      </c>
      <c r="C325" s="69" t="s">
        <v>343</v>
      </c>
      <c r="D325" s="12"/>
      <c r="E325" s="12"/>
      <c r="F325" s="12"/>
      <c r="G325" s="12"/>
      <c r="H325" s="12">
        <v>1</v>
      </c>
      <c r="I325" s="122" t="s">
        <v>431</v>
      </c>
      <c r="J325" s="96"/>
      <c r="K325" s="96"/>
      <c r="L325" s="96"/>
    </row>
    <row r="326" spans="1:21" s="10" customFormat="1" ht="15.75" thickBot="1" x14ac:dyDescent="0.3">
      <c r="A326" s="195"/>
      <c r="B326" s="225"/>
      <c r="C326" s="69" t="s">
        <v>344</v>
      </c>
      <c r="D326" s="12"/>
      <c r="E326" s="12"/>
      <c r="F326" s="12"/>
      <c r="G326" s="12"/>
      <c r="H326" s="12">
        <v>400</v>
      </c>
      <c r="I326" s="96"/>
      <c r="J326" s="96"/>
      <c r="K326" s="95"/>
      <c r="L326" s="95"/>
      <c r="M326"/>
      <c r="N326"/>
      <c r="O326"/>
      <c r="P326"/>
      <c r="Q326"/>
      <c r="R326"/>
      <c r="S326"/>
      <c r="T326"/>
      <c r="U326"/>
    </row>
    <row r="327" spans="1:21" ht="15.75" thickBot="1" x14ac:dyDescent="0.3">
      <c r="A327" s="194" t="s">
        <v>18</v>
      </c>
      <c r="B327" s="224" t="s">
        <v>346</v>
      </c>
      <c r="C327" s="71" t="s">
        <v>343</v>
      </c>
      <c r="D327" s="63"/>
      <c r="E327" s="63"/>
      <c r="F327" s="63"/>
      <c r="G327" s="63"/>
      <c r="H327" s="63"/>
    </row>
    <row r="328" spans="1:21" ht="15.75" thickBot="1" x14ac:dyDescent="0.3">
      <c r="A328" s="195"/>
      <c r="B328" s="225"/>
      <c r="C328" s="71" t="s">
        <v>347</v>
      </c>
      <c r="D328" s="63"/>
      <c r="E328" s="63"/>
      <c r="F328" s="63"/>
      <c r="G328" s="63"/>
      <c r="H328" s="63"/>
      <c r="K328" s="96"/>
      <c r="L328" s="96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s="10" customFormat="1" ht="15.75" thickBot="1" x14ac:dyDescent="0.3">
      <c r="A329" s="194" t="s">
        <v>348</v>
      </c>
      <c r="B329" s="224" t="s">
        <v>349</v>
      </c>
      <c r="C329" s="69" t="s">
        <v>343</v>
      </c>
      <c r="D329" s="12"/>
      <c r="E329" s="12"/>
      <c r="F329" s="12"/>
      <c r="G329" s="12">
        <v>1</v>
      </c>
      <c r="H329" s="12"/>
      <c r="I329" s="122" t="s">
        <v>432</v>
      </c>
      <c r="J329" s="96"/>
      <c r="K329" s="96"/>
      <c r="L329" s="96"/>
    </row>
    <row r="330" spans="1:21" s="10" customFormat="1" ht="15.75" thickBot="1" x14ac:dyDescent="0.3">
      <c r="A330" s="195"/>
      <c r="B330" s="225"/>
      <c r="C330" s="69" t="s">
        <v>350</v>
      </c>
      <c r="D330" s="12"/>
      <c r="E330" s="12"/>
      <c r="F330" s="12"/>
      <c r="G330" s="12">
        <v>80</v>
      </c>
      <c r="H330" s="12"/>
      <c r="I330" s="96"/>
      <c r="J330" s="96"/>
      <c r="K330" s="95"/>
      <c r="L330" s="95"/>
      <c r="M330"/>
      <c r="N330"/>
      <c r="O330"/>
      <c r="P330"/>
      <c r="Q330"/>
      <c r="R330"/>
      <c r="S330"/>
      <c r="T330"/>
      <c r="U330"/>
    </row>
    <row r="331" spans="1:21" s="10" customFormat="1" ht="16.5" customHeight="1" thickBot="1" x14ac:dyDescent="0.3">
      <c r="A331" s="145" t="s">
        <v>351</v>
      </c>
      <c r="B331" s="15" t="s">
        <v>352</v>
      </c>
      <c r="C331" s="68" t="s">
        <v>37</v>
      </c>
      <c r="D331" s="12"/>
      <c r="E331" s="12"/>
      <c r="F331" s="12">
        <v>1</v>
      </c>
      <c r="G331" s="12"/>
      <c r="H331" s="12"/>
      <c r="I331" s="122" t="s">
        <v>433</v>
      </c>
      <c r="J331" s="96"/>
      <c r="K331" s="96"/>
      <c r="L331" s="96"/>
    </row>
    <row r="332" spans="1:21" ht="15" customHeight="1" thickBot="1" x14ac:dyDescent="0.3">
      <c r="A332" s="138" t="s">
        <v>353</v>
      </c>
      <c r="B332" s="25" t="s">
        <v>354</v>
      </c>
      <c r="C332" s="70" t="s">
        <v>37</v>
      </c>
      <c r="D332" s="63"/>
      <c r="E332" s="63"/>
      <c r="F332" s="63"/>
      <c r="G332" s="63"/>
      <c r="H332" s="63"/>
      <c r="K332" s="96"/>
      <c r="L332" s="96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10" customFormat="1" ht="23.25" thickBot="1" x14ac:dyDescent="0.3">
      <c r="A333" s="145">
        <v>2</v>
      </c>
      <c r="B333" s="15" t="s">
        <v>355</v>
      </c>
      <c r="C333" s="68" t="s">
        <v>10</v>
      </c>
      <c r="D333" s="48">
        <v>2679</v>
      </c>
      <c r="E333" s="48">
        <v>2775</v>
      </c>
      <c r="F333" s="48">
        <v>2763</v>
      </c>
      <c r="G333" s="48">
        <v>2800</v>
      </c>
      <c r="H333" s="48">
        <v>2800</v>
      </c>
      <c r="I333" s="96"/>
      <c r="J333" s="96"/>
      <c r="K333" s="95"/>
      <c r="L333" s="95"/>
      <c r="M333"/>
      <c r="N333"/>
      <c r="O333"/>
      <c r="P333"/>
      <c r="Q333"/>
      <c r="R333"/>
      <c r="S333"/>
      <c r="T333"/>
      <c r="U333"/>
    </row>
    <row r="334" spans="1:21" s="10" customFormat="1" ht="15.75" thickBot="1" x14ac:dyDescent="0.3">
      <c r="A334" s="145">
        <v>3</v>
      </c>
      <c r="B334" s="15" t="s">
        <v>356</v>
      </c>
      <c r="C334" s="68" t="s">
        <v>10</v>
      </c>
      <c r="D334" s="48">
        <f>D335+D336+D337+D338</f>
        <v>5934</v>
      </c>
      <c r="E334" s="48">
        <f t="shared" ref="E334:H334" si="13">E335+E336+E337+E338</f>
        <v>6059</v>
      </c>
      <c r="F334" s="48">
        <f t="shared" si="13"/>
        <v>6095</v>
      </c>
      <c r="G334" s="48">
        <f t="shared" si="13"/>
        <v>6059</v>
      </c>
      <c r="H334" s="48">
        <f t="shared" si="13"/>
        <v>6030</v>
      </c>
      <c r="I334" s="96"/>
      <c r="J334" s="96"/>
      <c r="K334" s="96"/>
      <c r="L334" s="96"/>
    </row>
    <row r="335" spans="1:21" s="10" customFormat="1" ht="15.75" thickBot="1" x14ac:dyDescent="0.3">
      <c r="A335" s="145" t="s">
        <v>64</v>
      </c>
      <c r="B335" s="15" t="s">
        <v>357</v>
      </c>
      <c r="C335" s="68" t="s">
        <v>10</v>
      </c>
      <c r="D335" s="48">
        <v>5067</v>
      </c>
      <c r="E335" s="48">
        <v>5186</v>
      </c>
      <c r="F335" s="48">
        <v>5237</v>
      </c>
      <c r="G335" s="48">
        <v>5238</v>
      </c>
      <c r="H335" s="48">
        <v>5242</v>
      </c>
      <c r="I335" s="96"/>
      <c r="J335" s="96"/>
      <c r="K335" s="95"/>
      <c r="L335" s="95"/>
      <c r="M335"/>
      <c r="N335"/>
      <c r="O335"/>
      <c r="P335"/>
      <c r="Q335"/>
      <c r="R335"/>
      <c r="S335"/>
      <c r="T335"/>
      <c r="U335"/>
    </row>
    <row r="336" spans="1:21" ht="15.75" hidden="1" thickBot="1" x14ac:dyDescent="0.3">
      <c r="A336" s="146" t="s">
        <v>66</v>
      </c>
      <c r="B336" s="20" t="s">
        <v>358</v>
      </c>
      <c r="C336" s="70" t="s">
        <v>10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95" t="s">
        <v>393</v>
      </c>
      <c r="K336" s="114"/>
      <c r="L336" s="114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1:21" s="10" customFormat="1" ht="15.75" thickBot="1" x14ac:dyDescent="0.3">
      <c r="A337" s="145" t="s">
        <v>66</v>
      </c>
      <c r="B337" s="15" t="s">
        <v>359</v>
      </c>
      <c r="C337" s="68" t="s">
        <v>10</v>
      </c>
      <c r="D337" s="48">
        <v>867</v>
      </c>
      <c r="E337" s="48">
        <v>873</v>
      </c>
      <c r="F337" s="48">
        <v>858</v>
      </c>
      <c r="G337" s="48">
        <v>821</v>
      </c>
      <c r="H337" s="48">
        <v>788</v>
      </c>
      <c r="I337" s="96"/>
      <c r="J337" s="96"/>
      <c r="K337" s="96"/>
      <c r="L337" s="96"/>
    </row>
    <row r="338" spans="1:21" s="10" customFormat="1" ht="15.75" hidden="1" thickBot="1" x14ac:dyDescent="0.3">
      <c r="A338" s="145" t="s">
        <v>70</v>
      </c>
      <c r="B338" s="15" t="s">
        <v>360</v>
      </c>
      <c r="C338" s="68" t="s">
        <v>10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96"/>
      <c r="J338" s="96"/>
      <c r="K338" s="96"/>
      <c r="L338" s="96"/>
    </row>
    <row r="339" spans="1:21" s="10" customFormat="1" ht="15.75" thickBot="1" x14ac:dyDescent="0.3">
      <c r="A339" s="145">
        <v>4</v>
      </c>
      <c r="B339" s="15" t="s">
        <v>361</v>
      </c>
      <c r="C339" s="68" t="s">
        <v>10</v>
      </c>
      <c r="D339" s="48">
        <f>D340+D341</f>
        <v>278</v>
      </c>
      <c r="E339" s="48">
        <f t="shared" ref="E339:H339" si="14">E340+E341</f>
        <v>139</v>
      </c>
      <c r="F339" s="48">
        <f t="shared" si="14"/>
        <v>222</v>
      </c>
      <c r="G339" s="48">
        <f t="shared" si="14"/>
        <v>265</v>
      </c>
      <c r="H339" s="48">
        <f t="shared" si="14"/>
        <v>246</v>
      </c>
      <c r="I339" s="96"/>
      <c r="J339" s="96"/>
      <c r="K339" s="96"/>
      <c r="L339" s="96"/>
    </row>
    <row r="340" spans="1:21" s="10" customFormat="1" ht="15.75" thickBot="1" x14ac:dyDescent="0.3">
      <c r="A340" s="145" t="s">
        <v>362</v>
      </c>
      <c r="B340" s="15" t="s">
        <v>359</v>
      </c>
      <c r="C340" s="68" t="s">
        <v>10</v>
      </c>
      <c r="D340" s="48">
        <v>278</v>
      </c>
      <c r="E340" s="48">
        <v>139</v>
      </c>
      <c r="F340" s="48">
        <v>222</v>
      </c>
      <c r="G340" s="48">
        <v>265</v>
      </c>
      <c r="H340" s="48">
        <v>246</v>
      </c>
      <c r="I340" s="96"/>
      <c r="J340" s="96"/>
      <c r="K340" s="96"/>
      <c r="L340" s="96"/>
    </row>
    <row r="341" spans="1:21" ht="15.75" hidden="1" thickBot="1" x14ac:dyDescent="0.3">
      <c r="A341" s="146" t="s">
        <v>363</v>
      </c>
      <c r="B341" s="20" t="s">
        <v>364</v>
      </c>
      <c r="C341" s="70" t="s">
        <v>10</v>
      </c>
      <c r="D341" s="63"/>
      <c r="E341" s="63"/>
      <c r="F341" s="63"/>
      <c r="G341" s="63"/>
      <c r="H341" s="63"/>
      <c r="K341" s="96"/>
      <c r="L341" s="96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s="10" customFormat="1" ht="15.75" thickBot="1" x14ac:dyDescent="0.3">
      <c r="A342" s="145">
        <v>5</v>
      </c>
      <c r="B342" s="15" t="s">
        <v>365</v>
      </c>
      <c r="C342" s="68"/>
      <c r="D342" s="12"/>
      <c r="E342" s="12"/>
      <c r="F342" s="12"/>
      <c r="G342" s="12"/>
      <c r="H342" s="12"/>
      <c r="I342" s="96"/>
      <c r="J342" s="96"/>
      <c r="K342" s="96"/>
      <c r="L342" s="96"/>
    </row>
    <row r="343" spans="1:21" s="10" customFormat="1" ht="17.25" thickBot="1" x14ac:dyDescent="0.3">
      <c r="A343" s="145" t="s">
        <v>40</v>
      </c>
      <c r="B343" s="15" t="s">
        <v>366</v>
      </c>
      <c r="C343" s="68" t="s">
        <v>367</v>
      </c>
      <c r="D343" s="48">
        <v>43.3</v>
      </c>
      <c r="E343" s="48">
        <v>39.1</v>
      </c>
      <c r="F343" s="48">
        <v>39.4</v>
      </c>
      <c r="G343" s="48">
        <v>39.6</v>
      </c>
      <c r="H343" s="48">
        <v>39.799999999999997</v>
      </c>
      <c r="I343" s="102"/>
      <c r="J343" s="96"/>
      <c r="K343" s="96"/>
      <c r="L343" s="96"/>
    </row>
    <row r="344" spans="1:21" s="10" customFormat="1" ht="25.5" thickBot="1" x14ac:dyDescent="0.3">
      <c r="A344" s="145" t="s">
        <v>42</v>
      </c>
      <c r="B344" s="15" t="s">
        <v>368</v>
      </c>
      <c r="C344" s="68" t="s">
        <v>369</v>
      </c>
      <c r="D344" s="48">
        <v>282.10000000000002</v>
      </c>
      <c r="E344" s="48">
        <v>266.89999999999998</v>
      </c>
      <c r="F344" s="48">
        <v>268.8</v>
      </c>
      <c r="G344" s="48">
        <v>270.3</v>
      </c>
      <c r="H344" s="48">
        <v>271.39999999999998</v>
      </c>
      <c r="I344" s="102"/>
      <c r="J344" s="96"/>
      <c r="K344" s="96"/>
      <c r="L344" s="96"/>
    </row>
    <row r="345" spans="1:21" s="10" customFormat="1" ht="25.5" thickBot="1" x14ac:dyDescent="0.3">
      <c r="A345" s="145" t="s">
        <v>370</v>
      </c>
      <c r="B345" s="15" t="s">
        <v>371</v>
      </c>
      <c r="C345" s="68" t="s">
        <v>369</v>
      </c>
      <c r="D345" s="12">
        <v>12.5</v>
      </c>
      <c r="E345" s="12">
        <v>12.6</v>
      </c>
      <c r="F345" s="12">
        <v>12.7</v>
      </c>
      <c r="G345" s="12">
        <v>12.8</v>
      </c>
      <c r="H345" s="12">
        <v>12.8</v>
      </c>
      <c r="I345" s="96"/>
      <c r="J345" s="96"/>
      <c r="K345" s="96"/>
      <c r="L345" s="96"/>
    </row>
    <row r="346" spans="1:21" s="10" customFormat="1" ht="17.25" thickBot="1" x14ac:dyDescent="0.3">
      <c r="A346" s="145" t="s">
        <v>372</v>
      </c>
      <c r="B346" s="15" t="s">
        <v>373</v>
      </c>
      <c r="C346" s="68" t="s">
        <v>374</v>
      </c>
      <c r="D346" s="12">
        <v>19.100000000000001</v>
      </c>
      <c r="E346" s="12">
        <v>19.399999999999999</v>
      </c>
      <c r="F346" s="12">
        <v>19.5</v>
      </c>
      <c r="G346" s="12">
        <v>19.7</v>
      </c>
      <c r="H346" s="12">
        <v>19.7</v>
      </c>
      <c r="I346" s="96"/>
      <c r="J346" s="96"/>
      <c r="K346" s="96"/>
      <c r="L346" s="96"/>
    </row>
    <row r="347" spans="1:21" s="10" customFormat="1" ht="17.25" thickBot="1" x14ac:dyDescent="0.3">
      <c r="A347" s="145" t="s">
        <v>375</v>
      </c>
      <c r="B347" s="15" t="s">
        <v>376</v>
      </c>
      <c r="C347" s="68" t="s">
        <v>374</v>
      </c>
      <c r="D347" s="12">
        <v>54.6</v>
      </c>
      <c r="E347" s="12">
        <v>55.3</v>
      </c>
      <c r="F347" s="12">
        <v>55.7</v>
      </c>
      <c r="G347" s="12">
        <v>56</v>
      </c>
      <c r="H347" s="12">
        <v>56.2</v>
      </c>
      <c r="I347" s="96"/>
      <c r="J347" s="96"/>
      <c r="K347" s="96"/>
      <c r="L347" s="96"/>
    </row>
    <row r="348" spans="1:21" s="10" customFormat="1" ht="34.5" thickBot="1" x14ac:dyDescent="0.3">
      <c r="A348" s="145" t="s">
        <v>377</v>
      </c>
      <c r="B348" s="15" t="s">
        <v>378</v>
      </c>
      <c r="C348" s="68" t="s">
        <v>379</v>
      </c>
      <c r="D348" s="12">
        <v>8</v>
      </c>
      <c r="E348" s="12">
        <v>8.4</v>
      </c>
      <c r="F348" s="12">
        <v>8.5</v>
      </c>
      <c r="G348" s="12">
        <v>8.5</v>
      </c>
      <c r="H348" s="12">
        <v>8.6</v>
      </c>
      <c r="I348" s="96"/>
      <c r="J348" s="96"/>
      <c r="K348" s="96"/>
      <c r="L348" s="96"/>
    </row>
    <row r="349" spans="1:21" s="10" customFormat="1" ht="17.25" thickBot="1" x14ac:dyDescent="0.3">
      <c r="A349" s="145" t="s">
        <v>380</v>
      </c>
      <c r="B349" s="15" t="s">
        <v>381</v>
      </c>
      <c r="C349" s="68" t="s">
        <v>382</v>
      </c>
      <c r="D349" s="67">
        <v>40.119999999999997</v>
      </c>
      <c r="E349" s="67">
        <v>40.44</v>
      </c>
      <c r="F349" s="67">
        <v>40.72</v>
      </c>
      <c r="G349" s="67">
        <v>40.950000000000003</v>
      </c>
      <c r="H349" s="67">
        <v>41.12</v>
      </c>
      <c r="I349" s="96"/>
      <c r="J349" s="96"/>
      <c r="K349" s="96"/>
      <c r="L349" s="96"/>
    </row>
    <row r="350" spans="1:21" s="10" customFormat="1" ht="17.25" thickBot="1" x14ac:dyDescent="0.3">
      <c r="A350" s="145" t="s">
        <v>383</v>
      </c>
      <c r="B350" s="15" t="s">
        <v>384</v>
      </c>
      <c r="C350" s="68" t="s">
        <v>382</v>
      </c>
      <c r="D350" s="67">
        <v>27.28</v>
      </c>
      <c r="E350" s="67">
        <v>27.5</v>
      </c>
      <c r="F350" s="67">
        <v>27.69</v>
      </c>
      <c r="G350" s="67">
        <v>27.84</v>
      </c>
      <c r="H350" s="67">
        <v>27.96</v>
      </c>
      <c r="I350" s="96"/>
      <c r="J350" s="96"/>
      <c r="K350" s="96"/>
      <c r="L350" s="96"/>
    </row>
    <row r="351" spans="1:21" s="10" customFormat="1" ht="25.5" thickBot="1" x14ac:dyDescent="0.3">
      <c r="A351" s="145" t="s">
        <v>385</v>
      </c>
      <c r="B351" s="15" t="s">
        <v>386</v>
      </c>
      <c r="C351" s="68" t="s">
        <v>387</v>
      </c>
      <c r="D351" s="12">
        <v>724</v>
      </c>
      <c r="E351" s="12">
        <v>750</v>
      </c>
      <c r="F351" s="12">
        <v>776</v>
      </c>
      <c r="G351" s="12">
        <v>778</v>
      </c>
      <c r="H351" s="12">
        <v>778</v>
      </c>
      <c r="I351" s="96"/>
      <c r="J351" s="96"/>
      <c r="K351" s="96"/>
      <c r="L351" s="96"/>
    </row>
    <row r="352" spans="1:21" s="10" customFormat="1" ht="25.5" thickBot="1" x14ac:dyDescent="0.3">
      <c r="A352" s="145">
        <v>6</v>
      </c>
      <c r="B352" s="15" t="s">
        <v>388</v>
      </c>
      <c r="C352" s="68" t="s">
        <v>389</v>
      </c>
      <c r="D352" s="16">
        <v>100</v>
      </c>
      <c r="E352" s="16">
        <v>100</v>
      </c>
      <c r="F352" s="16">
        <v>100</v>
      </c>
      <c r="G352" s="16">
        <v>100</v>
      </c>
      <c r="H352" s="16">
        <v>100</v>
      </c>
      <c r="I352" s="96"/>
      <c r="J352" s="96"/>
      <c r="K352" s="95"/>
      <c r="L352" s="95"/>
      <c r="M352"/>
      <c r="N352"/>
      <c r="O352"/>
      <c r="P352"/>
      <c r="Q352"/>
      <c r="R352"/>
      <c r="S352"/>
      <c r="T352"/>
      <c r="U352"/>
    </row>
    <row r="353" spans="1:21" x14ac:dyDescent="0.25">
      <c r="K353" s="99"/>
      <c r="L353" s="99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1:21" s="29" customFormat="1" ht="27" customHeight="1" x14ac:dyDescent="0.15">
      <c r="A354" s="226" t="s">
        <v>390</v>
      </c>
      <c r="B354" s="226"/>
      <c r="C354" s="226"/>
      <c r="D354" s="226"/>
      <c r="E354" s="226"/>
      <c r="F354" s="226"/>
      <c r="G354" s="226"/>
      <c r="H354" s="226"/>
      <c r="I354" s="99"/>
      <c r="J354" s="99"/>
      <c r="K354" s="99"/>
      <c r="L354" s="99"/>
    </row>
    <row r="355" spans="1:21" s="29" customFormat="1" ht="30.75" customHeight="1" x14ac:dyDescent="0.25">
      <c r="A355" s="226" t="s">
        <v>391</v>
      </c>
      <c r="B355" s="226"/>
      <c r="C355" s="226"/>
      <c r="D355" s="226"/>
      <c r="E355" s="226"/>
      <c r="F355" s="226"/>
      <c r="G355" s="226"/>
      <c r="H355" s="226"/>
      <c r="I355" s="99"/>
      <c r="J355" s="99"/>
      <c r="K355" s="95"/>
      <c r="L355" s="95"/>
      <c r="M355"/>
      <c r="N355"/>
      <c r="O355"/>
      <c r="P355"/>
      <c r="Q355"/>
      <c r="R355"/>
      <c r="S355"/>
      <c r="T355"/>
      <c r="U355"/>
    </row>
    <row r="356" spans="1:21" x14ac:dyDescent="0.25">
      <c r="A356" s="9"/>
      <c r="B356" s="28"/>
      <c r="C356" s="87"/>
      <c r="D356" s="65"/>
      <c r="E356" s="65"/>
      <c r="F356" s="65"/>
      <c r="G356" s="65"/>
      <c r="H356" s="65"/>
    </row>
  </sheetData>
  <mergeCells count="135">
    <mergeCell ref="A329:A330"/>
    <mergeCell ref="B329:B330"/>
    <mergeCell ref="A354:H354"/>
    <mergeCell ref="A355:H355"/>
    <mergeCell ref="B321:H321"/>
    <mergeCell ref="A323:A324"/>
    <mergeCell ref="B323:B324"/>
    <mergeCell ref="A325:A326"/>
    <mergeCell ref="B325:B326"/>
    <mergeCell ref="A327:A328"/>
    <mergeCell ref="B327:B328"/>
    <mergeCell ref="B284:H284"/>
    <mergeCell ref="A318:H318"/>
    <mergeCell ref="A319:A320"/>
    <mergeCell ref="B319:B320"/>
    <mergeCell ref="C319:C320"/>
    <mergeCell ref="F319:H319"/>
    <mergeCell ref="B276:H276"/>
    <mergeCell ref="A281:H281"/>
    <mergeCell ref="A282:A283"/>
    <mergeCell ref="B282:B283"/>
    <mergeCell ref="C282:C283"/>
    <mergeCell ref="F282:H282"/>
    <mergeCell ref="A268:A270"/>
    <mergeCell ref="A273:H273"/>
    <mergeCell ref="A274:A275"/>
    <mergeCell ref="B274:B275"/>
    <mergeCell ref="C274:C275"/>
    <mergeCell ref="F274:H274"/>
    <mergeCell ref="B262:H262"/>
    <mergeCell ref="A263:A266"/>
    <mergeCell ref="B263:B264"/>
    <mergeCell ref="C263:C264"/>
    <mergeCell ref="D263:D264"/>
    <mergeCell ref="E263:E264"/>
    <mergeCell ref="F263:F264"/>
    <mergeCell ref="G263:G264"/>
    <mergeCell ref="H263:H264"/>
    <mergeCell ref="B226:H226"/>
    <mergeCell ref="A227:A229"/>
    <mergeCell ref="A250:A251"/>
    <mergeCell ref="A259:H259"/>
    <mergeCell ref="A260:A261"/>
    <mergeCell ref="B260:B261"/>
    <mergeCell ref="C260:C261"/>
    <mergeCell ref="F260:H260"/>
    <mergeCell ref="B210:H210"/>
    <mergeCell ref="A211:A214"/>
    <mergeCell ref="A215:A218"/>
    <mergeCell ref="A219:A222"/>
    <mergeCell ref="A223:H223"/>
    <mergeCell ref="A224:A225"/>
    <mergeCell ref="B224:B225"/>
    <mergeCell ref="C224:C225"/>
    <mergeCell ref="F224:H224"/>
    <mergeCell ref="B154:H154"/>
    <mergeCell ref="I157:I159"/>
    <mergeCell ref="I160:I162"/>
    <mergeCell ref="A207:H207"/>
    <mergeCell ref="A208:A209"/>
    <mergeCell ref="B208:B209"/>
    <mergeCell ref="C208:C209"/>
    <mergeCell ref="F208:H208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1:H1"/>
    <mergeCell ref="A2:H2"/>
    <mergeCell ref="A3:A4"/>
    <mergeCell ref="B3:B4"/>
    <mergeCell ref="C3:C4"/>
    <mergeCell ref="F3:H3"/>
    <mergeCell ref="B5:H5"/>
    <mergeCell ref="A6:A7"/>
    <mergeCell ref="A8:A9"/>
  </mergeCells>
  <hyperlinks>
    <hyperlink ref="B40" location="_ftn1" display="_ftn1"/>
    <hyperlink ref="B42" location="_ftn2" display="_ftn2"/>
    <hyperlink ref="A354" location="_ftnref1" display="_ftnref1"/>
    <hyperlink ref="A355" location="_ftnref2" display="_ftnref2"/>
  </hyperlinks>
  <pageMargins left="0.70866141732283472" right="0.31496062992125984" top="0.35433070866141736" bottom="0.35433070866141736" header="0.31496062992125984" footer="0.31496062992125984"/>
  <pageSetup paperSize="9" scale="77" fitToHeight="0" orientation="portrait" r:id="rId1"/>
  <rowBreaks count="10" manualBreakCount="10">
    <brk id="19" max="16383" man="1"/>
    <brk id="33" max="16383" man="1"/>
    <brk id="125" max="16383" man="1"/>
    <brk id="150" max="16383" man="1"/>
    <brk id="206" max="16383" man="1"/>
    <brk id="222" max="16383" man="1"/>
    <brk id="258" max="16383" man="1"/>
    <brk id="272" max="16383" man="1"/>
    <brk id="280" max="16383" man="1"/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6"/>
  <sheetViews>
    <sheetView workbookViewId="0">
      <selection activeCell="G29" sqref="G29"/>
    </sheetView>
  </sheetViews>
  <sheetFormatPr defaultRowHeight="15" x14ac:dyDescent="0.25"/>
  <cols>
    <col min="2" max="2" width="9.140625" style="130"/>
  </cols>
  <sheetData>
    <row r="2" spans="2:2" x14ac:dyDescent="0.25">
      <c r="B2" s="131"/>
    </row>
    <row r="3" spans="2:2" x14ac:dyDescent="0.25">
      <c r="B3" s="132"/>
    </row>
    <row r="4" spans="2:2" x14ac:dyDescent="0.25">
      <c r="B4" s="131"/>
    </row>
    <row r="5" spans="2:2" x14ac:dyDescent="0.25">
      <c r="B5" s="131"/>
    </row>
    <row r="6" spans="2:2" x14ac:dyDescent="0.25">
      <c r="B6" s="133"/>
    </row>
    <row r="7" spans="2:2" x14ac:dyDescent="0.25">
      <c r="B7" s="133"/>
    </row>
    <row r="8" spans="2:2" x14ac:dyDescent="0.25">
      <c r="B8" s="131"/>
    </row>
    <row r="9" spans="2:2" x14ac:dyDescent="0.25">
      <c r="B9" s="131"/>
    </row>
    <row r="10" spans="2:2" x14ac:dyDescent="0.25">
      <c r="B10" s="131"/>
    </row>
    <row r="11" spans="2:2" x14ac:dyDescent="0.25">
      <c r="B11" s="133"/>
    </row>
    <row r="12" spans="2:2" x14ac:dyDescent="0.25">
      <c r="B12" s="131"/>
    </row>
    <row r="13" spans="2:2" x14ac:dyDescent="0.25">
      <c r="B13" s="131"/>
    </row>
    <row r="14" spans="2:2" x14ac:dyDescent="0.25">
      <c r="B14" s="133"/>
    </row>
    <row r="15" spans="2:2" x14ac:dyDescent="0.25">
      <c r="B15" s="133"/>
    </row>
    <row r="16" spans="2:2" x14ac:dyDescent="0.25">
      <c r="B16" s="131"/>
    </row>
    <row r="17" spans="2:2" x14ac:dyDescent="0.25">
      <c r="B17" s="131"/>
    </row>
    <row r="18" spans="2:2" x14ac:dyDescent="0.25">
      <c r="B18" s="131"/>
    </row>
    <row r="19" spans="2:2" x14ac:dyDescent="0.25">
      <c r="B19" s="133"/>
    </row>
    <row r="20" spans="2:2" x14ac:dyDescent="0.25">
      <c r="B20" s="131"/>
    </row>
    <row r="21" spans="2:2" x14ac:dyDescent="0.25">
      <c r="B21" s="131"/>
    </row>
    <row r="22" spans="2:2" x14ac:dyDescent="0.25">
      <c r="B22" s="133"/>
    </row>
    <row r="23" spans="2:2" x14ac:dyDescent="0.25">
      <c r="B23" s="131"/>
    </row>
    <row r="24" spans="2:2" x14ac:dyDescent="0.25">
      <c r="B24" s="131"/>
    </row>
    <row r="25" spans="2:2" x14ac:dyDescent="0.25">
      <c r="B25" s="133"/>
    </row>
    <row r="26" spans="2:2" x14ac:dyDescent="0.25">
      <c r="B26" s="131"/>
    </row>
    <row r="27" spans="2:2" x14ac:dyDescent="0.25">
      <c r="B27" s="131"/>
    </row>
    <row r="28" spans="2:2" x14ac:dyDescent="0.25">
      <c r="B28" s="131"/>
    </row>
    <row r="29" spans="2:2" x14ac:dyDescent="0.25">
      <c r="B29" s="131"/>
    </row>
    <row r="30" spans="2:2" x14ac:dyDescent="0.25">
      <c r="B30" s="131"/>
    </row>
    <row r="31" spans="2:2" x14ac:dyDescent="0.25">
      <c r="B31" s="133"/>
    </row>
    <row r="32" spans="2:2" x14ac:dyDescent="0.25">
      <c r="B32" s="133"/>
    </row>
    <row r="33" spans="2:2" x14ac:dyDescent="0.25">
      <c r="B33" s="133"/>
    </row>
    <row r="34" spans="2:2" x14ac:dyDescent="0.25">
      <c r="B34" s="133"/>
    </row>
    <row r="35" spans="2:2" x14ac:dyDescent="0.25">
      <c r="B35" s="131"/>
    </row>
    <row r="36" spans="2:2" x14ac:dyDescent="0.25">
      <c r="B36" s="133"/>
    </row>
    <row r="37" spans="2:2" x14ac:dyDescent="0.25">
      <c r="B37" s="133"/>
    </row>
    <row r="38" spans="2:2" x14ac:dyDescent="0.25">
      <c r="B38" s="133"/>
    </row>
    <row r="39" spans="2:2" x14ac:dyDescent="0.25">
      <c r="B39" s="133"/>
    </row>
    <row r="40" spans="2:2" x14ac:dyDescent="0.25">
      <c r="B40" s="131"/>
    </row>
    <row r="41" spans="2:2" x14ac:dyDescent="0.25">
      <c r="B41" s="131"/>
    </row>
    <row r="42" spans="2:2" x14ac:dyDescent="0.25">
      <c r="B42" s="131"/>
    </row>
    <row r="43" spans="2:2" x14ac:dyDescent="0.25">
      <c r="B43" s="131"/>
    </row>
    <row r="44" spans="2:2" x14ac:dyDescent="0.25">
      <c r="B44" s="131"/>
    </row>
    <row r="45" spans="2:2" x14ac:dyDescent="0.25">
      <c r="B45" s="133"/>
    </row>
    <row r="46" spans="2:2" x14ac:dyDescent="0.25">
      <c r="B46" s="131"/>
    </row>
    <row r="47" spans="2:2" x14ac:dyDescent="0.25">
      <c r="B47" s="131"/>
    </row>
    <row r="48" spans="2:2" x14ac:dyDescent="0.25">
      <c r="B48" s="133"/>
    </row>
    <row r="49" spans="2:2" x14ac:dyDescent="0.25">
      <c r="B49" s="133"/>
    </row>
    <row r="50" spans="2:2" x14ac:dyDescent="0.25">
      <c r="B50" s="133"/>
    </row>
    <row r="51" spans="2:2" x14ac:dyDescent="0.25">
      <c r="B51" s="131"/>
    </row>
    <row r="52" spans="2:2" x14ac:dyDescent="0.25">
      <c r="B52" s="133"/>
    </row>
    <row r="53" spans="2:2" x14ac:dyDescent="0.25">
      <c r="B53" s="131"/>
    </row>
    <row r="54" spans="2:2" x14ac:dyDescent="0.25">
      <c r="B54" s="131"/>
    </row>
    <row r="55" spans="2:2" x14ac:dyDescent="0.25">
      <c r="B55" s="133"/>
    </row>
    <row r="56" spans="2:2" x14ac:dyDescent="0.25">
      <c r="B56" s="133"/>
    </row>
    <row r="57" spans="2:2" x14ac:dyDescent="0.25">
      <c r="B57" s="133"/>
    </row>
    <row r="58" spans="2:2" x14ac:dyDescent="0.25">
      <c r="B58" s="133"/>
    </row>
    <row r="59" spans="2:2" x14ac:dyDescent="0.25">
      <c r="B59" s="133"/>
    </row>
    <row r="60" spans="2:2" x14ac:dyDescent="0.25">
      <c r="B60" s="131"/>
    </row>
    <row r="61" spans="2:2" x14ac:dyDescent="0.25">
      <c r="B61" s="131"/>
    </row>
    <row r="62" spans="2:2" x14ac:dyDescent="0.25">
      <c r="B62" s="133"/>
    </row>
    <row r="63" spans="2:2" x14ac:dyDescent="0.25">
      <c r="B63" s="133"/>
    </row>
    <row r="64" spans="2:2" x14ac:dyDescent="0.25">
      <c r="B64" s="131"/>
    </row>
    <row r="65" spans="2:2" x14ac:dyDescent="0.25">
      <c r="B65" s="133"/>
    </row>
    <row r="66" spans="2:2" x14ac:dyDescent="0.25">
      <c r="B66" s="131"/>
    </row>
    <row r="67" spans="2:2" x14ac:dyDescent="0.25">
      <c r="B67" s="133"/>
    </row>
    <row r="68" spans="2:2" x14ac:dyDescent="0.25">
      <c r="B68" s="133"/>
    </row>
    <row r="69" spans="2:2" x14ac:dyDescent="0.25">
      <c r="B69" s="134"/>
    </row>
    <row r="70" spans="2:2" x14ac:dyDescent="0.25">
      <c r="B70" s="133"/>
    </row>
    <row r="71" spans="2:2" x14ac:dyDescent="0.25">
      <c r="B71" s="131"/>
    </row>
    <row r="72" spans="2:2" x14ac:dyDescent="0.25">
      <c r="B72" s="133"/>
    </row>
    <row r="73" spans="2:2" x14ac:dyDescent="0.25">
      <c r="B73" s="133"/>
    </row>
    <row r="74" spans="2:2" x14ac:dyDescent="0.25">
      <c r="B74" s="133"/>
    </row>
    <row r="75" spans="2:2" x14ac:dyDescent="0.25">
      <c r="B75" s="133"/>
    </row>
    <row r="76" spans="2:2" x14ac:dyDescent="0.25">
      <c r="B76" s="131"/>
    </row>
    <row r="77" spans="2:2" x14ac:dyDescent="0.25">
      <c r="B77" s="133"/>
    </row>
    <row r="78" spans="2:2" x14ac:dyDescent="0.25">
      <c r="B78" s="133"/>
    </row>
    <row r="79" spans="2:2" x14ac:dyDescent="0.25">
      <c r="B79" s="131"/>
    </row>
    <row r="80" spans="2:2" x14ac:dyDescent="0.25">
      <c r="B80" s="131"/>
    </row>
    <row r="81" spans="2:2" x14ac:dyDescent="0.25">
      <c r="B81" s="131"/>
    </row>
    <row r="82" spans="2:2" x14ac:dyDescent="0.25">
      <c r="B82" s="131"/>
    </row>
    <row r="83" spans="2:2" x14ac:dyDescent="0.25">
      <c r="B83" s="131"/>
    </row>
    <row r="84" spans="2:2" x14ac:dyDescent="0.25">
      <c r="B84" s="131"/>
    </row>
    <row r="85" spans="2:2" x14ac:dyDescent="0.25">
      <c r="B85" s="131"/>
    </row>
    <row r="86" spans="2:2" x14ac:dyDescent="0.25">
      <c r="B86" s="131"/>
    </row>
    <row r="87" spans="2:2" x14ac:dyDescent="0.25">
      <c r="B87" s="133"/>
    </row>
    <row r="88" spans="2:2" x14ac:dyDescent="0.25">
      <c r="B88" s="131"/>
    </row>
    <row r="89" spans="2:2" x14ac:dyDescent="0.25">
      <c r="B89" s="131"/>
    </row>
    <row r="90" spans="2:2" x14ac:dyDescent="0.25">
      <c r="B90" s="133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3"/>
    </row>
    <row r="95" spans="2:2" x14ac:dyDescent="0.25">
      <c r="B95" s="131"/>
    </row>
    <row r="96" spans="2:2" x14ac:dyDescent="0.25">
      <c r="B96" s="133"/>
    </row>
    <row r="97" spans="2:2" x14ac:dyDescent="0.25">
      <c r="B97" s="133"/>
    </row>
    <row r="98" spans="2:2" x14ac:dyDescent="0.25">
      <c r="B98" s="133"/>
    </row>
    <row r="99" spans="2:2" x14ac:dyDescent="0.25">
      <c r="B99" s="131"/>
    </row>
    <row r="100" spans="2:2" x14ac:dyDescent="0.25">
      <c r="B100" s="131"/>
    </row>
    <row r="101" spans="2:2" x14ac:dyDescent="0.25">
      <c r="B101" s="133"/>
    </row>
    <row r="102" spans="2:2" x14ac:dyDescent="0.25">
      <c r="B102" s="133"/>
    </row>
    <row r="103" spans="2:2" x14ac:dyDescent="0.25">
      <c r="B103" s="133"/>
    </row>
    <row r="104" spans="2:2" x14ac:dyDescent="0.25">
      <c r="B104" s="133"/>
    </row>
    <row r="105" spans="2:2" x14ac:dyDescent="0.25">
      <c r="B105" s="131"/>
    </row>
    <row r="106" spans="2:2" x14ac:dyDescent="0.25">
      <c r="B106" s="133"/>
    </row>
    <row r="107" spans="2:2" x14ac:dyDescent="0.25">
      <c r="B107" s="131"/>
    </row>
    <row r="108" spans="2:2" x14ac:dyDescent="0.25">
      <c r="B108" s="133"/>
    </row>
    <row r="109" spans="2:2" x14ac:dyDescent="0.25">
      <c r="B109" s="131"/>
    </row>
    <row r="110" spans="2:2" x14ac:dyDescent="0.25">
      <c r="B110" s="133"/>
    </row>
    <row r="111" spans="2:2" x14ac:dyDescent="0.25">
      <c r="B111" s="133"/>
    </row>
    <row r="112" spans="2:2" x14ac:dyDescent="0.25">
      <c r="B112" s="133"/>
    </row>
    <row r="113" spans="2:2" x14ac:dyDescent="0.25">
      <c r="B113" s="133"/>
    </row>
    <row r="114" spans="2:2" x14ac:dyDescent="0.25">
      <c r="B114" s="133"/>
    </row>
    <row r="115" spans="2:2" x14ac:dyDescent="0.25">
      <c r="B115" s="131"/>
    </row>
    <row r="116" spans="2:2" x14ac:dyDescent="0.25">
      <c r="B116" s="133"/>
    </row>
    <row r="117" spans="2:2" x14ac:dyDescent="0.25">
      <c r="B117" s="133"/>
    </row>
    <row r="118" spans="2:2" x14ac:dyDescent="0.25">
      <c r="B118" s="131"/>
    </row>
    <row r="119" spans="2:2" x14ac:dyDescent="0.25">
      <c r="B119" s="133"/>
    </row>
    <row r="120" spans="2:2" x14ac:dyDescent="0.25">
      <c r="B120" s="131"/>
    </row>
    <row r="121" spans="2:2" x14ac:dyDescent="0.25">
      <c r="B121" s="133"/>
    </row>
    <row r="122" spans="2:2" x14ac:dyDescent="0.25">
      <c r="B122" s="131"/>
    </row>
    <row r="123" spans="2:2" x14ac:dyDescent="0.25">
      <c r="B123" s="131"/>
    </row>
    <row r="124" spans="2:2" x14ac:dyDescent="0.25">
      <c r="B124" s="133"/>
    </row>
    <row r="125" spans="2:2" x14ac:dyDescent="0.25">
      <c r="B125" s="133"/>
    </row>
    <row r="126" spans="2:2" x14ac:dyDescent="0.25">
      <c r="B126" s="131"/>
    </row>
    <row r="127" spans="2:2" x14ac:dyDescent="0.25">
      <c r="B127" s="133"/>
    </row>
    <row r="128" spans="2:2" x14ac:dyDescent="0.25">
      <c r="B128" s="131"/>
    </row>
    <row r="129" spans="2:2" x14ac:dyDescent="0.25">
      <c r="B129" s="133"/>
    </row>
    <row r="130" spans="2:2" x14ac:dyDescent="0.25">
      <c r="B130" s="133"/>
    </row>
    <row r="131" spans="2:2" x14ac:dyDescent="0.25">
      <c r="B131" s="131"/>
    </row>
    <row r="132" spans="2:2" x14ac:dyDescent="0.25">
      <c r="B132" s="133"/>
    </row>
    <row r="133" spans="2:2" x14ac:dyDescent="0.25">
      <c r="B133" s="133"/>
    </row>
    <row r="134" spans="2:2" x14ac:dyDescent="0.25">
      <c r="B134" s="133"/>
    </row>
    <row r="135" spans="2:2" x14ac:dyDescent="0.25">
      <c r="B135" s="133"/>
    </row>
    <row r="136" spans="2:2" x14ac:dyDescent="0.25">
      <c r="B136" s="131"/>
    </row>
    <row r="137" spans="2:2" x14ac:dyDescent="0.25">
      <c r="B137" s="133"/>
    </row>
    <row r="138" spans="2:2" x14ac:dyDescent="0.25">
      <c r="B138" s="133"/>
    </row>
    <row r="139" spans="2:2" x14ac:dyDescent="0.25">
      <c r="B139" s="133"/>
    </row>
    <row r="140" spans="2:2" x14ac:dyDescent="0.25">
      <c r="B140" s="133"/>
    </row>
    <row r="141" spans="2:2" x14ac:dyDescent="0.25">
      <c r="B141" s="133"/>
    </row>
    <row r="142" spans="2:2" x14ac:dyDescent="0.25">
      <c r="B142" s="131"/>
    </row>
    <row r="143" spans="2:2" x14ac:dyDescent="0.25">
      <c r="B143" s="133"/>
    </row>
    <row r="144" spans="2:2" x14ac:dyDescent="0.25">
      <c r="B144" s="131"/>
    </row>
    <row r="145" spans="2:2" x14ac:dyDescent="0.25">
      <c r="B145" s="131"/>
    </row>
    <row r="146" spans="2:2" x14ac:dyDescent="0.25">
      <c r="B146" s="131"/>
    </row>
    <row r="147" spans="2:2" x14ac:dyDescent="0.25">
      <c r="B147" s="133"/>
    </row>
    <row r="148" spans="2:2" x14ac:dyDescent="0.25">
      <c r="B148" s="131"/>
    </row>
    <row r="149" spans="2:2" x14ac:dyDescent="0.25">
      <c r="B149" s="131"/>
    </row>
    <row r="150" spans="2:2" x14ac:dyDescent="0.25">
      <c r="B150" s="131"/>
    </row>
    <row r="151" spans="2:2" x14ac:dyDescent="0.25">
      <c r="B151" s="131"/>
    </row>
    <row r="152" spans="2:2" x14ac:dyDescent="0.25">
      <c r="B152" s="131"/>
    </row>
    <row r="153" spans="2:2" x14ac:dyDescent="0.25">
      <c r="B153" s="133"/>
    </row>
    <row r="154" spans="2:2" x14ac:dyDescent="0.25">
      <c r="B154" s="133"/>
    </row>
    <row r="155" spans="2:2" x14ac:dyDescent="0.25">
      <c r="B155" s="133"/>
    </row>
    <row r="156" spans="2:2" x14ac:dyDescent="0.25">
      <c r="B156" s="133"/>
    </row>
    <row r="157" spans="2:2" x14ac:dyDescent="0.25">
      <c r="B157" s="133"/>
    </row>
    <row r="158" spans="2:2" x14ac:dyDescent="0.25">
      <c r="B158" s="133"/>
    </row>
    <row r="159" spans="2:2" x14ac:dyDescent="0.25">
      <c r="B159" s="131"/>
    </row>
    <row r="160" spans="2:2" x14ac:dyDescent="0.25">
      <c r="B160" s="131"/>
    </row>
    <row r="161" spans="2:2" x14ac:dyDescent="0.25">
      <c r="B161" s="131"/>
    </row>
    <row r="162" spans="2:2" x14ac:dyDescent="0.25">
      <c r="B162" s="131"/>
    </row>
    <row r="163" spans="2:2" x14ac:dyDescent="0.25">
      <c r="B163" s="133"/>
    </row>
    <row r="164" spans="2:2" x14ac:dyDescent="0.25">
      <c r="B164" s="135"/>
    </row>
    <row r="165" spans="2:2" x14ac:dyDescent="0.25">
      <c r="B165" s="133"/>
    </row>
    <row r="166" spans="2:2" x14ac:dyDescent="0.25">
      <c r="B166" s="133"/>
    </row>
    <row r="167" spans="2:2" x14ac:dyDescent="0.25">
      <c r="B167" s="133"/>
    </row>
    <row r="168" spans="2:2" x14ac:dyDescent="0.25">
      <c r="B168" s="131"/>
    </row>
    <row r="169" spans="2:2" x14ac:dyDescent="0.25">
      <c r="B169" s="133"/>
    </row>
    <row r="170" spans="2:2" x14ac:dyDescent="0.25">
      <c r="B170" s="133"/>
    </row>
    <row r="171" spans="2:2" x14ac:dyDescent="0.25">
      <c r="B171" s="133"/>
    </row>
    <row r="172" spans="2:2" x14ac:dyDescent="0.25">
      <c r="B172" s="133"/>
    </row>
    <row r="173" spans="2:2" x14ac:dyDescent="0.25">
      <c r="B173" s="133"/>
    </row>
    <row r="174" spans="2:2" x14ac:dyDescent="0.25">
      <c r="B174" s="131"/>
    </row>
    <row r="175" spans="2:2" x14ac:dyDescent="0.25">
      <c r="B175" s="133"/>
    </row>
    <row r="176" spans="2:2" x14ac:dyDescent="0.25">
      <c r="B176" s="1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Форма целиком</vt:lpstr>
      <vt:lpstr>Лист1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Admin</cp:lastModifiedBy>
  <cp:lastPrinted>2017-09-14T07:23:08Z</cp:lastPrinted>
  <dcterms:created xsi:type="dcterms:W3CDTF">2017-07-11T11:25:59Z</dcterms:created>
  <dcterms:modified xsi:type="dcterms:W3CDTF">2017-09-18T11:13:15Z</dcterms:modified>
</cp:coreProperties>
</file>