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40" windowWidth="15480" windowHeight="10860" activeTab="0"/>
  </bookViews>
  <sheets>
    <sheet name="Приложение 4" sheetId="1" r:id="rId1"/>
  </sheets>
  <definedNames>
    <definedName name="_xlnm.Print_Area" localSheetId="0">'Приложение 4'!$A$2:$L$71</definedName>
  </definedNames>
  <calcPr fullCalcOnLoad="1"/>
</workbook>
</file>

<file path=xl/sharedStrings.xml><?xml version="1.0" encoding="utf-8"?>
<sst xmlns="http://schemas.openxmlformats.org/spreadsheetml/2006/main" count="137" uniqueCount="79">
  <si>
    <t>Приложение № 4</t>
  </si>
  <si>
    <t xml:space="preserve">РЕАЛИЗАЦИЯ РАЙОННОЙ АДРЕСНОЙ ПРОГРАММЫ КАПИТАЛЬНОГО СТРОИТЕЛЬСТВА </t>
  </si>
  <si>
    <t>Приозерского муниципального района Ленинградской области</t>
  </si>
  <si>
    <t>Наименование заказчика, объекта и его местонахождение, подрядчик</t>
  </si>
  <si>
    <t>Источник финансиро-вания</t>
  </si>
  <si>
    <t>Годы строитель-ства</t>
  </si>
  <si>
    <t>Проектная мощность</t>
  </si>
  <si>
    <t>Фактический объем (тыс.руб.)</t>
  </si>
  <si>
    <t>Фактичес-кий ввод мощности</t>
  </si>
  <si>
    <t xml:space="preserve">   КВ</t>
  </si>
  <si>
    <t xml:space="preserve"> СМР</t>
  </si>
  <si>
    <t xml:space="preserve">    КВ</t>
  </si>
  <si>
    <t xml:space="preserve">   СМР</t>
  </si>
  <si>
    <t>местный  бюджет</t>
  </si>
  <si>
    <t>МБ</t>
  </si>
  <si>
    <t>ОБ</t>
  </si>
  <si>
    <t>ФБ</t>
  </si>
  <si>
    <r>
      <t>Примечания</t>
    </r>
    <r>
      <rPr>
        <sz val="9"/>
        <rFont val="Times New Roman"/>
        <family val="1"/>
      </rPr>
      <t>: 1. Включаются объекты с наибольшими объемами инвестиций.</t>
    </r>
  </si>
  <si>
    <t>Объем по заключ договору, тыс. руб.</t>
  </si>
  <si>
    <t>Кап. ремонт кровли здания районной библиотеки по ул. Калинина, д. 20</t>
  </si>
  <si>
    <t>Остаток на 01.01.2015г. (тыс.руб.)</t>
  </si>
  <si>
    <t>ИТОГО</t>
  </si>
  <si>
    <t>Сметная стоимость (тыс.руб.)                                         Выделенное финансирование</t>
  </si>
  <si>
    <t>Ремонт здания кирхи</t>
  </si>
  <si>
    <t>Ремонт административных зданий.</t>
  </si>
  <si>
    <t>Видеонаблюдение "Безопасный город"</t>
  </si>
  <si>
    <t>Ремонт автомобильных дорог общего пользования</t>
  </si>
  <si>
    <t>Ремонт кровли МДОУ № 27 п. Починок</t>
  </si>
  <si>
    <t>Ремонт МДОУ № 9</t>
  </si>
  <si>
    <t>Ремонт пищеблока МДОУ 29 Коммунары</t>
  </si>
  <si>
    <t>Капремонт здания МДОУ №26</t>
  </si>
  <si>
    <t>Ремонт системы отопления и ГВС в детсаду п.Петровское.</t>
  </si>
  <si>
    <t>Капремонт здания МДОУ №5 по ул.Маяковского, 19, в тч ПИР</t>
  </si>
  <si>
    <t>Реконструкция МДОУ №16 п.Запорожское, в тч ПИР</t>
  </si>
  <si>
    <t>Ремонт актового зала СОШ № 1</t>
  </si>
  <si>
    <t>Ремонт Сосновской СОШ</t>
  </si>
  <si>
    <t>Кап.ремонт СОШ в п.Саперное,ПИР.</t>
  </si>
  <si>
    <t>Капремонт стадиона-площадки Джатиевской СОШ, в тч ПИР</t>
  </si>
  <si>
    <t>Ремонт стадиона-площадки СОШ п.Саперное.</t>
  </si>
  <si>
    <t>Ремонт стадиона -площадки в СОШ п.Саперное.</t>
  </si>
  <si>
    <t>Строительство ДХШ г.Приозерск, в тч ПИР</t>
  </si>
  <si>
    <t>Ремонт ДОЛ"Лесные Зори"д.Овраги, в т.ч.ПИР.</t>
  </si>
  <si>
    <t>Ремонт кровли ФАП п.Красноозерное.</t>
  </si>
  <si>
    <t>Стротельство ФАП Запорожское.</t>
  </si>
  <si>
    <t>Подключение вентиляции ФАП п.Ромашки.</t>
  </si>
  <si>
    <t>Ремонт стадиона "Сосновый" г.Приозерск, в тч ПИР</t>
  </si>
  <si>
    <t>Строительство ФОК г.Приозерск</t>
  </si>
  <si>
    <t>Спорткомплек "Юность" ПИР стадиона (3 очередь)</t>
  </si>
  <si>
    <t>Капитальный ремонт МДОУ 19 п.Раздолье, ПИР</t>
  </si>
  <si>
    <t>Строительство спортзала ул.Ленина 22, ПИР.</t>
  </si>
  <si>
    <t>Строительство пристройки СОШ п.Сосново, ПИР.</t>
  </si>
  <si>
    <t>Капитальный ремонт МОУ ДО "Центр детского творчества", ПИР</t>
  </si>
  <si>
    <t>Областной бюджет</t>
  </si>
  <si>
    <t>областной  бюджет</t>
  </si>
  <si>
    <t>2014-2016</t>
  </si>
  <si>
    <t>Жилой дом Никитина 8</t>
  </si>
  <si>
    <t>Строительство ДШИ п. Сосново, в тч ПИР</t>
  </si>
  <si>
    <t xml:space="preserve">Ремонт помещений спортивного зала Петровская СОШ </t>
  </si>
  <si>
    <t>Закольцовка водопровода к дет. саду № 1</t>
  </si>
  <si>
    <t>мстный  бюджет</t>
  </si>
  <si>
    <t>областной бюджет</t>
  </si>
  <si>
    <t xml:space="preserve">Капремонт СОШ №4 </t>
  </si>
  <si>
    <t>Капремонт СОШ №4 , в том числе ПИР</t>
  </si>
  <si>
    <t>Реконструкция  дороги "Подъезд к дер. Силино</t>
  </si>
  <si>
    <t>федеральный бюджет</t>
  </si>
  <si>
    <t>2015-2016</t>
  </si>
  <si>
    <t>Итого</t>
  </si>
  <si>
    <t>Спорткомплекс "Юность" (2 очередь) дом физкультуры (реконструкция)</t>
  </si>
  <si>
    <t>за  январь-декабрь 2016 г.</t>
  </si>
  <si>
    <t>Областные средства депутата</t>
  </si>
  <si>
    <t>Капремонт здания МДОУ №20 п. Мельниково</t>
  </si>
  <si>
    <t>Строительство ДК пос. Громово</t>
  </si>
  <si>
    <t>Ремонт теннисного корта</t>
  </si>
  <si>
    <t>Замена приборов учета электроэнергии</t>
  </si>
  <si>
    <t>Устройство огражжения у здания морга</t>
  </si>
  <si>
    <t>Ремонт и оборудование квартиры г. Приозерск, ул. Литейная, д. 11,кв.5</t>
  </si>
  <si>
    <t>Капремонт стадиона-площадки Коммунарской ООШ, в т.ч. ПИР</t>
  </si>
  <si>
    <t>Капремонт стадиона-площадки Запорожской ООШ, электроснабжение</t>
  </si>
  <si>
    <t>Капремонт стадиона-площадки Степананской ООШ, электроснабжение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</si>
</sst>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0.0000"/>
    <numFmt numFmtId="179" formatCode="0.000"/>
    <numFmt numFmtId="180" formatCode="#,##0.00_р_."/>
    <numFmt numFmtId="181" formatCode="#,##0_р_."/>
    <numFmt numFmtId="182" formatCode="#,##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2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79" fontId="19" fillId="0" borderId="0" xfId="0" applyNumberFormat="1" applyFont="1" applyAlignment="1">
      <alignment/>
    </xf>
    <xf numFmtId="0" fontId="27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2" fillId="24" borderId="0" xfId="0" applyFont="1" applyFill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180" fontId="25" fillId="0" borderId="0" xfId="0" applyNumberFormat="1" applyFont="1" applyAlignment="1">
      <alignment vertical="top" wrapText="1"/>
    </xf>
    <xf numFmtId="0" fontId="25" fillId="24" borderId="0" xfId="0" applyFont="1" applyFill="1" applyAlignment="1">
      <alignment vertical="top" wrapText="1"/>
    </xf>
    <xf numFmtId="0" fontId="22" fillId="0" borderId="0" xfId="0" applyFont="1" applyAlignment="1">
      <alignment horizontal="right" vertical="center" wrapText="1"/>
    </xf>
    <xf numFmtId="0" fontId="22" fillId="24" borderId="0" xfId="0" applyFont="1" applyFill="1" applyAlignment="1">
      <alignment horizontal="right" vertical="center" wrapText="1"/>
    </xf>
    <xf numFmtId="0" fontId="25" fillId="24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24" borderId="11" xfId="0" applyFont="1" applyFill="1" applyBorder="1" applyAlignment="1">
      <alignment horizontal="right" vertical="top" wrapText="1"/>
    </xf>
    <xf numFmtId="0" fontId="24" fillId="0" borderId="12" xfId="0" applyFont="1" applyBorder="1" applyAlignment="1">
      <alignment horizontal="center" vertical="center" wrapText="1"/>
    </xf>
    <xf numFmtId="180" fontId="31" fillId="24" borderId="11" xfId="0" applyNumberFormat="1" applyFont="1" applyFill="1" applyBorder="1" applyAlignment="1">
      <alignment horizontal="right" vertical="top" wrapText="1"/>
    </xf>
    <xf numFmtId="180" fontId="31" fillId="24" borderId="11" xfId="0" applyNumberFormat="1" applyFont="1" applyFill="1" applyBorder="1" applyAlignment="1">
      <alignment horizontal="right" vertical="top" shrinkToFit="1"/>
    </xf>
    <xf numFmtId="0" fontId="25" fillId="25" borderId="11" xfId="0" applyFont="1" applyFill="1" applyBorder="1" applyAlignment="1">
      <alignment horizontal="right" vertical="top" wrapText="1"/>
    </xf>
    <xf numFmtId="180" fontId="31" fillId="24" borderId="11" xfId="0" applyNumberFormat="1" applyFont="1" applyFill="1" applyBorder="1" applyAlignment="1">
      <alignment vertical="center" wrapText="1"/>
    </xf>
    <xf numFmtId="180" fontId="25" fillId="24" borderId="11" xfId="0" applyNumberFormat="1" applyFont="1" applyFill="1" applyBorder="1" applyAlignment="1">
      <alignment horizontal="right" vertical="top" wrapText="1"/>
    </xf>
    <xf numFmtId="180" fontId="25" fillId="25" borderId="11" xfId="0" applyNumberFormat="1" applyFont="1" applyFill="1" applyBorder="1" applyAlignment="1">
      <alignment horizontal="right" vertical="top" wrapText="1"/>
    </xf>
    <xf numFmtId="180" fontId="25" fillId="25" borderId="11" xfId="0" applyNumberFormat="1" applyFont="1" applyFill="1" applyBorder="1" applyAlignment="1">
      <alignment horizontal="right" vertical="top"/>
    </xf>
    <xf numFmtId="0" fontId="31" fillId="24" borderId="11" xfId="0" applyFont="1" applyFill="1" applyBorder="1" applyAlignment="1">
      <alignment horizontal="center" vertical="center" wrapText="1"/>
    </xf>
    <xf numFmtId="180" fontId="25" fillId="24" borderId="11" xfId="0" applyNumberFormat="1" applyFont="1" applyFill="1" applyBorder="1" applyAlignment="1">
      <alignment horizontal="center" vertical="top" wrapText="1"/>
    </xf>
    <xf numFmtId="180" fontId="25" fillId="25" borderId="11" xfId="0" applyNumberFormat="1" applyFont="1" applyFill="1" applyBorder="1" applyAlignment="1">
      <alignment horizontal="center" vertical="top" wrapText="1"/>
    </xf>
    <xf numFmtId="179" fontId="19" fillId="24" borderId="0" xfId="0" applyNumberFormat="1" applyFont="1" applyFill="1" applyAlignment="1">
      <alignment/>
    </xf>
    <xf numFmtId="0" fontId="30" fillId="0" borderId="11" xfId="0" applyFont="1" applyBorder="1" applyAlignment="1">
      <alignment vertical="top" wrapText="1"/>
    </xf>
    <xf numFmtId="0" fontId="30" fillId="0" borderId="11" xfId="0" applyFont="1" applyFill="1" applyBorder="1" applyAlignment="1">
      <alignment vertical="top" wrapText="1"/>
    </xf>
    <xf numFmtId="0" fontId="25" fillId="26" borderId="11" xfId="0" applyFont="1" applyFill="1" applyBorder="1" applyAlignment="1">
      <alignment horizontal="right" vertical="top" wrapText="1"/>
    </xf>
    <xf numFmtId="180" fontId="25" fillId="26" borderId="11" xfId="0" applyNumberFormat="1" applyFont="1" applyFill="1" applyBorder="1" applyAlignment="1">
      <alignment horizontal="right" vertical="top" wrapText="1"/>
    </xf>
    <xf numFmtId="180" fontId="25" fillId="26" borderId="11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Alignment="1">
      <alignment vertical="top" wrapText="1"/>
    </xf>
    <xf numFmtId="4" fontId="25" fillId="26" borderId="11" xfId="0" applyNumberFormat="1" applyFont="1" applyFill="1" applyBorder="1" applyAlignment="1">
      <alignment horizontal="right" vertical="top"/>
    </xf>
    <xf numFmtId="171" fontId="23" fillId="0" borderId="12" xfId="0" applyNumberFormat="1" applyFont="1" applyBorder="1" applyAlignment="1">
      <alignment horizontal="center" vertical="center" wrapText="1"/>
    </xf>
    <xf numFmtId="180" fontId="23" fillId="24" borderId="11" xfId="0" applyNumberFormat="1" applyFont="1" applyFill="1" applyBorder="1" applyAlignment="1">
      <alignment horizontal="center" vertical="center" wrapText="1"/>
    </xf>
    <xf numFmtId="180" fontId="23" fillId="24" borderId="11" xfId="0" applyNumberFormat="1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wrapText="1"/>
    </xf>
    <xf numFmtId="180" fontId="23" fillId="0" borderId="11" xfId="0" applyNumberFormat="1" applyFont="1" applyFill="1" applyBorder="1" applyAlignment="1">
      <alignment horizontal="center" vertical="center" wrapText="1"/>
    </xf>
    <xf numFmtId="171" fontId="23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6" fillId="24" borderId="11" xfId="0" applyFont="1" applyFill="1" applyBorder="1" applyAlignment="1">
      <alignment horizontal="center" vertical="center" wrapText="1"/>
    </xf>
    <xf numFmtId="171" fontId="23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 applyProtection="1">
      <alignment horizontal="left" vertical="center" wrapText="1"/>
      <protection/>
    </xf>
    <xf numFmtId="4" fontId="23" fillId="0" borderId="11" xfId="0" applyNumberFormat="1" applyFont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171" fontId="23" fillId="26" borderId="11" xfId="0" applyNumberFormat="1" applyFont="1" applyFill="1" applyBorder="1" applyAlignment="1">
      <alignment horizontal="center" vertical="center" wrapText="1"/>
    </xf>
    <xf numFmtId="180" fontId="23" fillId="26" borderId="11" xfId="0" applyNumberFormat="1" applyFont="1" applyFill="1" applyBorder="1" applyAlignment="1">
      <alignment horizontal="center" vertical="center" shrinkToFit="1"/>
    </xf>
    <xf numFmtId="4" fontId="23" fillId="26" borderId="11" xfId="0" applyNumberFormat="1" applyFont="1" applyFill="1" applyBorder="1" applyAlignment="1" applyProtection="1">
      <alignment horizontal="center" vertical="center" wrapText="1"/>
      <protection/>
    </xf>
    <xf numFmtId="0" fontId="26" fillId="26" borderId="11" xfId="0" applyFont="1" applyFill="1" applyBorder="1" applyAlignment="1">
      <alignment horizontal="center" vertical="center" wrapText="1"/>
    </xf>
    <xf numFmtId="180" fontId="23" fillId="26" borderId="11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 applyProtection="1">
      <alignment horizontal="left" vertical="center" wrapText="1"/>
      <protection/>
    </xf>
    <xf numFmtId="0" fontId="26" fillId="25" borderId="11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180" fontId="23" fillId="25" borderId="11" xfId="0" applyNumberFormat="1" applyFont="1" applyFill="1" applyBorder="1" applyAlignment="1">
      <alignment horizontal="center" vertical="center" shrinkToFit="1"/>
    </xf>
    <xf numFmtId="0" fontId="25" fillId="27" borderId="11" xfId="0" applyFont="1" applyFill="1" applyBorder="1" applyAlignment="1">
      <alignment horizontal="right" vertical="top" wrapText="1"/>
    </xf>
    <xf numFmtId="180" fontId="25" fillId="27" borderId="11" xfId="0" applyNumberFormat="1" applyFont="1" applyFill="1" applyBorder="1" applyAlignment="1">
      <alignment horizontal="right" vertical="top" wrapText="1"/>
    </xf>
    <xf numFmtId="180" fontId="25" fillId="27" borderId="11" xfId="0" applyNumberFormat="1" applyFont="1" applyFill="1" applyBorder="1" applyAlignment="1">
      <alignment horizontal="right" vertical="top"/>
    </xf>
    <xf numFmtId="180" fontId="25" fillId="27" borderId="11" xfId="0" applyNumberFormat="1" applyFont="1" applyFill="1" applyBorder="1" applyAlignment="1">
      <alignment horizontal="center" vertical="top" wrapText="1"/>
    </xf>
    <xf numFmtId="0" fontId="31" fillId="27" borderId="13" xfId="0" applyFont="1" applyFill="1" applyBorder="1" applyAlignment="1">
      <alignment horizontal="center" vertical="center" wrapText="1"/>
    </xf>
    <xf numFmtId="180" fontId="31" fillId="27" borderId="13" xfId="0" applyNumberFormat="1" applyFont="1" applyFill="1" applyBorder="1" applyAlignment="1">
      <alignment horizontal="center" vertical="center" wrapText="1"/>
    </xf>
    <xf numFmtId="0" fontId="26" fillId="28" borderId="11" xfId="0" applyFont="1" applyFill="1" applyBorder="1" applyAlignment="1">
      <alignment horizontal="center" vertical="center" wrapText="1"/>
    </xf>
    <xf numFmtId="0" fontId="31" fillId="28" borderId="11" xfId="0" applyFont="1" applyFill="1" applyBorder="1" applyAlignment="1">
      <alignment horizontal="center" vertical="center" wrapText="1"/>
    </xf>
    <xf numFmtId="4" fontId="23" fillId="28" borderId="11" xfId="0" applyNumberFormat="1" applyFont="1" applyFill="1" applyBorder="1" applyAlignment="1" applyProtection="1">
      <alignment horizontal="center" vertical="center" wrapText="1"/>
      <protection/>
    </xf>
    <xf numFmtId="180" fontId="23" fillId="28" borderId="11" xfId="0" applyNumberFormat="1" applyFont="1" applyFill="1" applyBorder="1" applyAlignment="1">
      <alignment horizontal="center" vertical="center" wrapText="1"/>
    </xf>
    <xf numFmtId="171" fontId="23" fillId="28" borderId="11" xfId="0" applyNumberFormat="1" applyFont="1" applyFill="1" applyBorder="1" applyAlignment="1">
      <alignment horizontal="center" vertical="center" wrapText="1"/>
    </xf>
    <xf numFmtId="4" fontId="23" fillId="2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 applyProtection="1">
      <alignment horizontal="left" vertical="center" wrapText="1"/>
      <protection/>
    </xf>
    <xf numFmtId="4" fontId="23" fillId="25" borderId="11" xfId="0" applyNumberFormat="1" applyFont="1" applyFill="1" applyBorder="1" applyAlignment="1" applyProtection="1">
      <alignment horizontal="center" vertical="center" wrapText="1"/>
      <protection/>
    </xf>
    <xf numFmtId="180" fontId="23" fillId="25" borderId="11" xfId="0" applyNumberFormat="1" applyFont="1" applyFill="1" applyBorder="1" applyAlignment="1">
      <alignment horizontal="center" vertical="center" wrapText="1"/>
    </xf>
    <xf numFmtId="180" fontId="25" fillId="28" borderId="11" xfId="0" applyNumberFormat="1" applyFont="1" applyFill="1" applyBorder="1" applyAlignment="1">
      <alignment horizontal="right" vertical="top" wrapText="1"/>
    </xf>
    <xf numFmtId="180" fontId="25" fillId="28" borderId="11" xfId="0" applyNumberFormat="1" applyFont="1" applyFill="1" applyBorder="1" applyAlignment="1">
      <alignment horizontal="right" vertical="top"/>
    </xf>
    <xf numFmtId="180" fontId="25" fillId="28" borderId="11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right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3" fillId="0" borderId="14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24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90" zoomScaleNormal="90" zoomScaleSheetLayoutView="100" zoomScalePageLayoutView="80" workbookViewId="0" topLeftCell="B61">
      <selection activeCell="K18" sqref="K18"/>
    </sheetView>
  </sheetViews>
  <sheetFormatPr defaultColWidth="0.6171875" defaultRowHeight="12.75"/>
  <cols>
    <col min="1" max="1" width="30.125" style="10" customWidth="1"/>
    <col min="2" max="2" width="14.375" style="11" customWidth="1"/>
    <col min="3" max="3" width="12.00390625" style="12" customWidth="1"/>
    <col min="4" max="4" width="12.375" style="1" customWidth="1"/>
    <col min="5" max="5" width="11.125" style="1" bestFit="1" customWidth="1"/>
    <col min="6" max="6" width="13.50390625" style="1" customWidth="1"/>
    <col min="7" max="8" width="10.625" style="1" bestFit="1" customWidth="1"/>
    <col min="9" max="10" width="11.625" style="1" customWidth="1"/>
    <col min="11" max="11" width="12.00390625" style="1" customWidth="1"/>
    <col min="12" max="12" width="8.50390625" style="1" hidden="1" customWidth="1"/>
    <col min="13" max="13" width="9.125" style="1" hidden="1" customWidth="1"/>
    <col min="14" max="15" width="0" style="1" hidden="1" customWidth="1"/>
    <col min="16" max="16" width="18.50390625" style="1" hidden="1" customWidth="1"/>
    <col min="17" max="255" width="0" style="1" hidden="1" customWidth="1"/>
    <col min="256" max="16384" width="0.6171875" style="1" customWidth="1"/>
  </cols>
  <sheetData>
    <row r="1" ht="15">
      <c r="J1" s="1" t="s">
        <v>0</v>
      </c>
    </row>
    <row r="2" spans="1:13" ht="6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30" customHeight="1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2"/>
    </row>
    <row r="5" spans="1:13" ht="42" customHeight="1">
      <c r="A5" s="88" t="s">
        <v>68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2"/>
    </row>
    <row r="6" spans="1:13" ht="0" customHeight="1" hidden="1" thickBot="1">
      <c r="A6" s="20"/>
      <c r="B6" s="3"/>
      <c r="C6" s="3"/>
      <c r="D6" s="3"/>
      <c r="E6" s="3"/>
      <c r="F6" s="3"/>
      <c r="G6" s="3"/>
      <c r="H6" s="3"/>
      <c r="I6" s="3"/>
      <c r="J6" s="89"/>
      <c r="K6" s="89"/>
      <c r="L6" s="4"/>
      <c r="M6" s="5"/>
    </row>
    <row r="7" spans="1:13" ht="59.25" customHeight="1">
      <c r="A7" s="93" t="s">
        <v>3</v>
      </c>
      <c r="B7" s="95" t="s">
        <v>4</v>
      </c>
      <c r="C7" s="95" t="s">
        <v>5</v>
      </c>
      <c r="D7" s="95" t="s">
        <v>6</v>
      </c>
      <c r="E7" s="90" t="s">
        <v>22</v>
      </c>
      <c r="F7" s="91"/>
      <c r="G7" s="90" t="s">
        <v>20</v>
      </c>
      <c r="H7" s="91"/>
      <c r="I7" s="17" t="s">
        <v>18</v>
      </c>
      <c r="J7" s="90" t="s">
        <v>7</v>
      </c>
      <c r="K7" s="91"/>
      <c r="L7" s="97" t="s">
        <v>8</v>
      </c>
      <c r="M7" s="5"/>
    </row>
    <row r="8" spans="1:13" ht="15">
      <c r="A8" s="94"/>
      <c r="B8" s="96"/>
      <c r="C8" s="96"/>
      <c r="D8" s="96"/>
      <c r="E8" s="25" t="s">
        <v>9</v>
      </c>
      <c r="F8" s="25" t="s">
        <v>10</v>
      </c>
      <c r="G8" s="25" t="s">
        <v>11</v>
      </c>
      <c r="H8" s="25" t="s">
        <v>12</v>
      </c>
      <c r="I8" s="25"/>
      <c r="J8" s="25" t="s">
        <v>9</v>
      </c>
      <c r="K8" s="25" t="s">
        <v>12</v>
      </c>
      <c r="L8" s="98"/>
      <c r="M8" s="5"/>
    </row>
    <row r="9" spans="1:13" s="7" customFormat="1" ht="30.75" customHeight="1">
      <c r="A9" s="50" t="s">
        <v>23</v>
      </c>
      <c r="B9" s="51" t="s">
        <v>13</v>
      </c>
      <c r="C9" s="33">
        <v>2016</v>
      </c>
      <c r="D9" s="33"/>
      <c r="E9" s="45">
        <v>6160</v>
      </c>
      <c r="F9" s="45">
        <f>E9</f>
        <v>6160</v>
      </c>
      <c r="G9" s="45"/>
      <c r="H9" s="45"/>
      <c r="I9" s="48">
        <f>3462.14+1107.79087+1977.8257</f>
        <v>6547.7565700000005</v>
      </c>
      <c r="J9" s="48">
        <f>I9</f>
        <v>6547.7565700000005</v>
      </c>
      <c r="K9" s="48">
        <f>3428.25+1062.95087+1977.8257</f>
        <v>6469.02657</v>
      </c>
      <c r="L9" s="26"/>
      <c r="M9" s="6"/>
    </row>
    <row r="10" spans="1:13" s="7" customFormat="1" ht="28.5" customHeight="1">
      <c r="A10" s="37" t="s">
        <v>24</v>
      </c>
      <c r="B10" s="51" t="s">
        <v>13</v>
      </c>
      <c r="C10" s="33">
        <v>2016</v>
      </c>
      <c r="D10" s="33"/>
      <c r="E10" s="45">
        <f>I10</f>
        <v>6726.4356</v>
      </c>
      <c r="F10" s="45">
        <f>K10</f>
        <v>6215.365599999999</v>
      </c>
      <c r="G10" s="45"/>
      <c r="H10" s="45"/>
      <c r="I10" s="48">
        <f>J10</f>
        <v>6726.4356</v>
      </c>
      <c r="J10" s="48">
        <f>2336.91+2264.705+2124.8206</f>
        <v>6726.4356</v>
      </c>
      <c r="K10" s="48">
        <f>2090.14+1379.49591+727.30909+1036.78451+889.0037+32.4+60.23239</f>
        <v>6215.365599999999</v>
      </c>
      <c r="L10" s="26"/>
      <c r="M10" s="6"/>
    </row>
    <row r="11" spans="1:13" s="7" customFormat="1" ht="27.75" customHeight="1">
      <c r="A11" s="37" t="s">
        <v>19</v>
      </c>
      <c r="B11" s="51" t="s">
        <v>13</v>
      </c>
      <c r="C11" s="33">
        <v>2016</v>
      </c>
      <c r="D11" s="33"/>
      <c r="E11" s="48">
        <f>I11</f>
        <v>2899.273</v>
      </c>
      <c r="F11" s="48">
        <f>K11</f>
        <v>2823.4080000000004</v>
      </c>
      <c r="G11" s="45"/>
      <c r="H11" s="45"/>
      <c r="I11" s="48">
        <f>38+2861.273</f>
        <v>2899.273</v>
      </c>
      <c r="J11" s="48">
        <f>I11</f>
        <v>2899.273</v>
      </c>
      <c r="K11" s="48">
        <f>J11-75.865</f>
        <v>2823.4080000000004</v>
      </c>
      <c r="L11" s="26"/>
      <c r="M11" s="6"/>
    </row>
    <row r="12" spans="1:13" s="7" customFormat="1" ht="27.75" customHeight="1">
      <c r="A12" s="37" t="s">
        <v>25</v>
      </c>
      <c r="B12" s="51" t="s">
        <v>13</v>
      </c>
      <c r="C12" s="33">
        <v>2016</v>
      </c>
      <c r="D12" s="33"/>
      <c r="E12" s="45">
        <f>I12</f>
        <v>422.3</v>
      </c>
      <c r="F12" s="45"/>
      <c r="G12" s="45"/>
      <c r="H12" s="45"/>
      <c r="I12" s="48">
        <f>165+125.3+132</f>
        <v>422.3</v>
      </c>
      <c r="J12" s="52">
        <f>I12</f>
        <v>422.3</v>
      </c>
      <c r="K12" s="44"/>
      <c r="L12" s="26"/>
      <c r="M12" s="6"/>
    </row>
    <row r="13" spans="1:13" s="7" customFormat="1" ht="30.75" customHeight="1">
      <c r="A13" s="38" t="s">
        <v>26</v>
      </c>
      <c r="B13" s="51" t="s">
        <v>13</v>
      </c>
      <c r="C13" s="33">
        <v>2016</v>
      </c>
      <c r="D13" s="33"/>
      <c r="E13" s="45">
        <v>3000.5</v>
      </c>
      <c r="F13" s="45">
        <v>3000.5</v>
      </c>
      <c r="G13" s="45"/>
      <c r="H13" s="45"/>
      <c r="I13" s="48"/>
      <c r="J13" s="48"/>
      <c r="K13" s="48"/>
      <c r="L13" s="26"/>
      <c r="M13" s="6"/>
    </row>
    <row r="14" spans="1:13" s="7" customFormat="1" ht="29.25" customHeight="1">
      <c r="A14" s="53" t="s">
        <v>27</v>
      </c>
      <c r="B14" s="51" t="s">
        <v>13</v>
      </c>
      <c r="C14" s="33">
        <v>2016</v>
      </c>
      <c r="D14" s="33"/>
      <c r="E14" s="54">
        <v>1638.064</v>
      </c>
      <c r="F14" s="54">
        <v>1600</v>
      </c>
      <c r="G14" s="45"/>
      <c r="H14" s="45"/>
      <c r="I14" s="48">
        <f>E14</f>
        <v>1638.064</v>
      </c>
      <c r="J14" s="48">
        <v>1572.8287</v>
      </c>
      <c r="K14" s="48">
        <v>1535.0637</v>
      </c>
      <c r="L14" s="26"/>
      <c r="M14" s="6"/>
    </row>
    <row r="15" spans="1:13" s="7" customFormat="1" ht="30.75" customHeight="1">
      <c r="A15" s="53" t="s">
        <v>28</v>
      </c>
      <c r="B15" s="51" t="s">
        <v>13</v>
      </c>
      <c r="C15" s="33">
        <v>2016</v>
      </c>
      <c r="D15" s="33"/>
      <c r="E15" s="54">
        <v>2710</v>
      </c>
      <c r="F15" s="45">
        <v>2600.754</v>
      </c>
      <c r="G15" s="45"/>
      <c r="H15" s="45"/>
      <c r="I15" s="45">
        <f>E15-115.754+68.305</f>
        <v>2662.551</v>
      </c>
      <c r="J15" s="48">
        <f>2485+109.246+68.305</f>
        <v>2662.551</v>
      </c>
      <c r="K15" s="48">
        <v>2485</v>
      </c>
      <c r="L15" s="26"/>
      <c r="M15" s="6"/>
    </row>
    <row r="16" spans="1:13" s="7" customFormat="1" ht="30.75" customHeight="1">
      <c r="A16" s="53" t="s">
        <v>29</v>
      </c>
      <c r="B16" s="51" t="s">
        <v>13</v>
      </c>
      <c r="C16" s="33">
        <v>2016</v>
      </c>
      <c r="D16" s="47"/>
      <c r="E16" s="54">
        <f>1890.069+200</f>
        <v>2090.069</v>
      </c>
      <c r="F16" s="48">
        <v>1890.069</v>
      </c>
      <c r="G16" s="48"/>
      <c r="H16" s="48"/>
      <c r="I16" s="48">
        <f>1890.069+191.615</f>
        <v>2081.684</v>
      </c>
      <c r="J16" s="48">
        <f>191.615+1790.069+40.461</f>
        <v>2022.145</v>
      </c>
      <c r="K16" s="48">
        <f>1790.069</f>
        <v>1790.069</v>
      </c>
      <c r="L16" s="26"/>
      <c r="M16" s="6"/>
    </row>
    <row r="17" spans="1:13" s="7" customFormat="1" ht="28.5" customHeight="1">
      <c r="A17" s="53" t="s">
        <v>30</v>
      </c>
      <c r="B17" s="55" t="s">
        <v>13</v>
      </c>
      <c r="C17" s="33">
        <v>2016</v>
      </c>
      <c r="D17" s="47"/>
      <c r="E17" s="54">
        <v>3000</v>
      </c>
      <c r="F17" s="48">
        <v>3000</v>
      </c>
      <c r="G17" s="48"/>
      <c r="H17" s="48"/>
      <c r="I17" s="48">
        <f>45+30+2302.82409</f>
        <v>2377.82409</v>
      </c>
      <c r="J17" s="48">
        <v>892.42834</v>
      </c>
      <c r="K17" s="48">
        <f>J17</f>
        <v>892.42834</v>
      </c>
      <c r="L17" s="26"/>
      <c r="M17" s="6"/>
    </row>
    <row r="18" spans="1:13" s="7" customFormat="1" ht="42" customHeight="1">
      <c r="A18" s="53" t="s">
        <v>31</v>
      </c>
      <c r="B18" s="51" t="s">
        <v>13</v>
      </c>
      <c r="C18" s="33">
        <v>2016</v>
      </c>
      <c r="D18" s="47"/>
      <c r="E18" s="54">
        <v>1393.57782</v>
      </c>
      <c r="F18" s="48">
        <v>1293.997</v>
      </c>
      <c r="G18" s="48"/>
      <c r="H18" s="48"/>
      <c r="I18" s="48">
        <f>756.317+12.721</f>
        <v>769.038</v>
      </c>
      <c r="J18" s="48">
        <f>I18</f>
        <v>769.038</v>
      </c>
      <c r="K18" s="48"/>
      <c r="L18" s="26"/>
      <c r="M18" s="6"/>
    </row>
    <row r="19" spans="1:13" s="7" customFormat="1" ht="46.5" customHeight="1">
      <c r="A19" s="53" t="s">
        <v>32</v>
      </c>
      <c r="B19" s="55" t="s">
        <v>13</v>
      </c>
      <c r="C19" s="33">
        <v>2016</v>
      </c>
      <c r="D19" s="47"/>
      <c r="E19" s="54">
        <f>I19</f>
        <v>237.5</v>
      </c>
      <c r="F19" s="48"/>
      <c r="G19" s="48"/>
      <c r="H19" s="48"/>
      <c r="I19" s="48">
        <f>71.755+98.745+67</f>
        <v>237.5</v>
      </c>
      <c r="J19" s="48">
        <f>I19</f>
        <v>237.5</v>
      </c>
      <c r="K19" s="48"/>
      <c r="L19" s="26"/>
      <c r="M19" s="6"/>
    </row>
    <row r="20" spans="1:13" s="7" customFormat="1" ht="47.25" customHeight="1">
      <c r="A20" s="53" t="s">
        <v>48</v>
      </c>
      <c r="B20" s="51" t="s">
        <v>13</v>
      </c>
      <c r="C20" s="33">
        <v>2016</v>
      </c>
      <c r="D20" s="55"/>
      <c r="E20" s="54">
        <v>73.15</v>
      </c>
      <c r="F20" s="63"/>
      <c r="G20" s="63"/>
      <c r="H20" s="63"/>
      <c r="I20" s="63">
        <f>73.15</f>
        <v>73.15</v>
      </c>
      <c r="J20" s="63">
        <f>I20</f>
        <v>73.15</v>
      </c>
      <c r="K20" s="63"/>
      <c r="L20" s="26"/>
      <c r="M20" s="6"/>
    </row>
    <row r="21" spans="1:13" s="7" customFormat="1" ht="33" customHeight="1">
      <c r="A21" s="53" t="s">
        <v>33</v>
      </c>
      <c r="B21" s="55" t="s">
        <v>13</v>
      </c>
      <c r="C21" s="33">
        <v>2016</v>
      </c>
      <c r="D21" s="47"/>
      <c r="E21" s="54">
        <f>I21</f>
        <v>249.15393</v>
      </c>
      <c r="F21" s="48"/>
      <c r="G21" s="48"/>
      <c r="H21" s="48"/>
      <c r="I21" s="48">
        <f>23.332+225.82193</f>
        <v>249.15393</v>
      </c>
      <c r="J21" s="48">
        <f>I21</f>
        <v>249.15393</v>
      </c>
      <c r="K21" s="48"/>
      <c r="L21" s="26"/>
      <c r="M21" s="6"/>
    </row>
    <row r="22" spans="1:13" s="7" customFormat="1" ht="33" customHeight="1">
      <c r="A22" s="80" t="s">
        <v>57</v>
      </c>
      <c r="B22" s="65" t="s">
        <v>64</v>
      </c>
      <c r="C22" s="66">
        <v>2016</v>
      </c>
      <c r="D22" s="66"/>
      <c r="E22" s="81">
        <v>270.15</v>
      </c>
      <c r="F22" s="81">
        <v>270.15</v>
      </c>
      <c r="G22" s="82"/>
      <c r="H22" s="82"/>
      <c r="I22" s="81">
        <v>540.3</v>
      </c>
      <c r="J22" s="81">
        <v>540.3</v>
      </c>
      <c r="K22" s="81">
        <v>540.3</v>
      </c>
      <c r="L22" s="26"/>
      <c r="M22" s="6"/>
    </row>
    <row r="23" spans="1:13" s="7" customFormat="1" ht="33" customHeight="1">
      <c r="A23" s="80" t="s">
        <v>57</v>
      </c>
      <c r="B23" s="60" t="s">
        <v>60</v>
      </c>
      <c r="C23" s="56">
        <v>2016</v>
      </c>
      <c r="D23" s="56"/>
      <c r="E23" s="59">
        <v>821.26781</v>
      </c>
      <c r="F23" s="59">
        <v>821.26781</v>
      </c>
      <c r="G23" s="61"/>
      <c r="H23" s="61"/>
      <c r="I23" s="59">
        <v>918</v>
      </c>
      <c r="J23" s="59">
        <v>918</v>
      </c>
      <c r="K23" s="59">
        <v>918</v>
      </c>
      <c r="L23" s="26"/>
      <c r="M23" s="6"/>
    </row>
    <row r="24" spans="1:13" s="7" customFormat="1" ht="30.75" customHeight="1">
      <c r="A24" s="80" t="s">
        <v>57</v>
      </c>
      <c r="B24" s="55" t="s">
        <v>13</v>
      </c>
      <c r="C24" s="33">
        <v>2016</v>
      </c>
      <c r="D24" s="47"/>
      <c r="E24" s="54">
        <v>94.21334</v>
      </c>
      <c r="F24" s="48">
        <v>49.56934</v>
      </c>
      <c r="G24" s="48"/>
      <c r="H24" s="48"/>
      <c r="I24" s="48">
        <f>J24</f>
        <v>94.21334</v>
      </c>
      <c r="J24" s="54">
        <v>94.21334</v>
      </c>
      <c r="K24" s="48">
        <v>49.56934</v>
      </c>
      <c r="L24" s="26"/>
      <c r="M24" s="6"/>
    </row>
    <row r="25" spans="1:13" s="7" customFormat="1" ht="31.5" customHeight="1">
      <c r="A25" s="80" t="s">
        <v>34</v>
      </c>
      <c r="B25" s="55" t="s">
        <v>13</v>
      </c>
      <c r="C25" s="33">
        <v>2016</v>
      </c>
      <c r="D25" s="47"/>
      <c r="E25" s="54">
        <f>I25</f>
        <v>2311.25128</v>
      </c>
      <c r="F25" s="48">
        <f>K25</f>
        <v>2260.43528</v>
      </c>
      <c r="G25" s="48"/>
      <c r="H25" s="48"/>
      <c r="I25" s="48">
        <v>2311.25128</v>
      </c>
      <c r="J25" s="48">
        <f>I25</f>
        <v>2311.25128</v>
      </c>
      <c r="K25" s="48">
        <f>J25-50.816</f>
        <v>2260.43528</v>
      </c>
      <c r="L25" s="26"/>
      <c r="M25" s="6"/>
    </row>
    <row r="26" spans="1:13" s="7" customFormat="1" ht="31.5" customHeight="1">
      <c r="A26" s="80" t="s">
        <v>35</v>
      </c>
      <c r="B26" s="60" t="s">
        <v>60</v>
      </c>
      <c r="C26" s="56">
        <v>2016</v>
      </c>
      <c r="D26" s="56"/>
      <c r="E26" s="59">
        <v>17000</v>
      </c>
      <c r="F26" s="61">
        <v>17000</v>
      </c>
      <c r="G26" s="61"/>
      <c r="H26" s="61"/>
      <c r="I26" s="61">
        <v>17000</v>
      </c>
      <c r="J26" s="57">
        <v>17000</v>
      </c>
      <c r="K26" s="61">
        <v>17000</v>
      </c>
      <c r="L26" s="26"/>
      <c r="M26" s="6"/>
    </row>
    <row r="27" spans="1:13" s="7" customFormat="1" ht="29.25" customHeight="1">
      <c r="A27" s="80" t="s">
        <v>35</v>
      </c>
      <c r="B27" s="55" t="s">
        <v>13</v>
      </c>
      <c r="C27" s="33">
        <v>2016</v>
      </c>
      <c r="D27" s="47"/>
      <c r="E27" s="54">
        <v>1650</v>
      </c>
      <c r="F27" s="48">
        <v>1650</v>
      </c>
      <c r="G27" s="48"/>
      <c r="H27" s="48"/>
      <c r="I27" s="48">
        <v>1650</v>
      </c>
      <c r="J27" s="49">
        <v>1650</v>
      </c>
      <c r="K27" s="48">
        <v>1650</v>
      </c>
      <c r="L27" s="26"/>
      <c r="M27" s="6"/>
    </row>
    <row r="28" spans="1:13" s="7" customFormat="1" ht="29.25" customHeight="1">
      <c r="A28" s="64" t="s">
        <v>61</v>
      </c>
      <c r="B28" s="60" t="s">
        <v>60</v>
      </c>
      <c r="C28" s="56">
        <v>2016</v>
      </c>
      <c r="D28" s="56"/>
      <c r="E28" s="59">
        <f>I28</f>
        <v>27742.05</v>
      </c>
      <c r="F28" s="61">
        <f>K28</f>
        <v>27742.05</v>
      </c>
      <c r="G28" s="61"/>
      <c r="H28" s="61"/>
      <c r="I28" s="61">
        <v>27742.05</v>
      </c>
      <c r="J28" s="57">
        <f>6304.44694+8978.27154+12459.33152</f>
        <v>27742.05</v>
      </c>
      <c r="K28" s="61">
        <f>J28</f>
        <v>27742.05</v>
      </c>
      <c r="L28" s="26"/>
      <c r="M28" s="6"/>
    </row>
    <row r="29" spans="1:13" s="7" customFormat="1" ht="24" customHeight="1">
      <c r="A29" s="53" t="s">
        <v>62</v>
      </c>
      <c r="B29" s="51" t="s">
        <v>13</v>
      </c>
      <c r="C29" s="33">
        <v>2016</v>
      </c>
      <c r="D29" s="47"/>
      <c r="E29" s="54">
        <f>I29</f>
        <v>3884.057</v>
      </c>
      <c r="F29" s="48">
        <f>K29</f>
        <v>2965.08</v>
      </c>
      <c r="G29" s="48"/>
      <c r="H29" s="48">
        <v>643.98</v>
      </c>
      <c r="I29" s="48">
        <f>J29</f>
        <v>3884.057</v>
      </c>
      <c r="J29" s="48">
        <f>843.28+3040.777</f>
        <v>3884.057</v>
      </c>
      <c r="K29" s="48">
        <f>199.3+340.212+2425.568</f>
        <v>2965.08</v>
      </c>
      <c r="L29" s="26"/>
      <c r="M29" s="6"/>
    </row>
    <row r="30" spans="1:13" s="15" customFormat="1" ht="36" customHeight="1">
      <c r="A30" s="53" t="s">
        <v>36</v>
      </c>
      <c r="B30" s="55" t="s">
        <v>13</v>
      </c>
      <c r="C30" s="33">
        <v>2016</v>
      </c>
      <c r="D30" s="47"/>
      <c r="E30" s="54">
        <f>I30</f>
        <v>1502.26182</v>
      </c>
      <c r="F30" s="48"/>
      <c r="G30" s="48"/>
      <c r="H30" s="48">
        <v>240</v>
      </c>
      <c r="I30" s="48">
        <f>240+913.26182+349</f>
        <v>1502.26182</v>
      </c>
      <c r="J30" s="48">
        <f>I30</f>
        <v>1502.26182</v>
      </c>
      <c r="K30" s="48"/>
      <c r="L30" s="26"/>
      <c r="M30" s="14"/>
    </row>
    <row r="31" spans="1:13" s="15" customFormat="1" ht="26.25">
      <c r="A31" s="53" t="s">
        <v>56</v>
      </c>
      <c r="B31" s="55" t="s">
        <v>13</v>
      </c>
      <c r="C31" s="33">
        <v>2016</v>
      </c>
      <c r="D31" s="47"/>
      <c r="E31" s="54">
        <v>500</v>
      </c>
      <c r="F31" s="48"/>
      <c r="G31" s="48"/>
      <c r="H31" s="48"/>
      <c r="I31" s="48">
        <v>11.1</v>
      </c>
      <c r="J31" s="48">
        <v>11.1</v>
      </c>
      <c r="K31" s="48"/>
      <c r="L31" s="26"/>
      <c r="M31" s="14"/>
    </row>
    <row r="32" spans="1:13" s="15" customFormat="1" ht="30" customHeight="1">
      <c r="A32" s="53" t="s">
        <v>49</v>
      </c>
      <c r="B32" s="55" t="s">
        <v>13</v>
      </c>
      <c r="C32" s="33">
        <v>2016</v>
      </c>
      <c r="D32" s="47"/>
      <c r="E32" s="54">
        <v>2000</v>
      </c>
      <c r="F32" s="48"/>
      <c r="G32" s="48"/>
      <c r="H32" s="48">
        <v>2000</v>
      </c>
      <c r="I32" s="48">
        <v>2000</v>
      </c>
      <c r="J32" s="48">
        <f>23.6+5.21796+1735.51598+45.21796</f>
        <v>1809.5519</v>
      </c>
      <c r="K32" s="49"/>
      <c r="L32" s="26"/>
      <c r="M32" s="14"/>
    </row>
    <row r="33" spans="1:13" s="15" customFormat="1" ht="26.25" customHeight="1">
      <c r="A33" s="53" t="s">
        <v>50</v>
      </c>
      <c r="B33" s="55" t="s">
        <v>13</v>
      </c>
      <c r="C33" s="33">
        <v>2016</v>
      </c>
      <c r="D33" s="47"/>
      <c r="E33" s="54">
        <f>I33</f>
        <v>692.07302</v>
      </c>
      <c r="F33" s="48"/>
      <c r="G33" s="48"/>
      <c r="H33" s="48"/>
      <c r="I33" s="48">
        <f>182.878+369.06405+140.13097</f>
        <v>692.07302</v>
      </c>
      <c r="J33" s="48">
        <f>I33</f>
        <v>692.07302</v>
      </c>
      <c r="K33" s="48"/>
      <c r="L33" s="26"/>
      <c r="M33" s="14"/>
    </row>
    <row r="34" spans="1:13" s="15" customFormat="1" ht="32.25" customHeight="1">
      <c r="A34" s="53" t="s">
        <v>51</v>
      </c>
      <c r="B34" s="74" t="s">
        <v>69</v>
      </c>
      <c r="C34" s="75">
        <v>2016</v>
      </c>
      <c r="D34" s="75"/>
      <c r="E34" s="76">
        <v>1500</v>
      </c>
      <c r="F34" s="77">
        <v>1500</v>
      </c>
      <c r="G34" s="77"/>
      <c r="H34" s="77"/>
      <c r="I34" s="78">
        <v>1500</v>
      </c>
      <c r="J34" s="78">
        <v>1500</v>
      </c>
      <c r="K34" s="77">
        <f>J34</f>
        <v>1500</v>
      </c>
      <c r="L34" s="26"/>
      <c r="M34" s="14"/>
    </row>
    <row r="35" spans="1:13" s="15" customFormat="1" ht="27" customHeight="1">
      <c r="A35" s="53" t="s">
        <v>51</v>
      </c>
      <c r="B35" s="55" t="s">
        <v>13</v>
      </c>
      <c r="C35" s="33">
        <v>2016</v>
      </c>
      <c r="D35" s="47"/>
      <c r="E35" s="54">
        <f>I35</f>
        <v>856.68502</v>
      </c>
      <c r="F35" s="48">
        <f>J35</f>
        <v>856.68502</v>
      </c>
      <c r="G35" s="48"/>
      <c r="H35" s="48"/>
      <c r="I35" s="49">
        <f>130.654+726.03102</f>
        <v>856.68502</v>
      </c>
      <c r="J35" s="49">
        <f>I35</f>
        <v>856.68502</v>
      </c>
      <c r="K35" s="48">
        <f>J35-50.52</f>
        <v>806.16502</v>
      </c>
      <c r="L35" s="29"/>
      <c r="M35" s="14"/>
    </row>
    <row r="36" spans="1:13" s="15" customFormat="1" ht="26.25">
      <c r="A36" s="53" t="s">
        <v>37</v>
      </c>
      <c r="B36" s="55" t="s">
        <v>13</v>
      </c>
      <c r="C36" s="33">
        <v>2016</v>
      </c>
      <c r="D36" s="47"/>
      <c r="E36" s="54">
        <v>40</v>
      </c>
      <c r="F36" s="48"/>
      <c r="G36" s="48"/>
      <c r="H36" s="48"/>
      <c r="I36" s="48">
        <v>30</v>
      </c>
      <c r="J36" s="48">
        <v>30</v>
      </c>
      <c r="K36" s="48"/>
      <c r="L36" s="26"/>
      <c r="M36" s="14"/>
    </row>
    <row r="37" spans="1:13" s="15" customFormat="1" ht="26.25">
      <c r="A37" s="53" t="s">
        <v>38</v>
      </c>
      <c r="B37" s="60" t="s">
        <v>52</v>
      </c>
      <c r="C37" s="56">
        <v>2016</v>
      </c>
      <c r="D37" s="56"/>
      <c r="E37" s="59">
        <v>11000</v>
      </c>
      <c r="F37" s="61">
        <v>11000</v>
      </c>
      <c r="G37" s="61"/>
      <c r="H37" s="61"/>
      <c r="I37" s="57">
        <v>11000</v>
      </c>
      <c r="J37" s="57">
        <v>11000</v>
      </c>
      <c r="K37" s="61">
        <v>11000</v>
      </c>
      <c r="L37" s="26"/>
      <c r="M37" s="14"/>
    </row>
    <row r="38" spans="1:13" s="15" customFormat="1" ht="27" customHeight="1">
      <c r="A38" s="53" t="s">
        <v>39</v>
      </c>
      <c r="B38" s="55" t="s">
        <v>13</v>
      </c>
      <c r="C38" s="33">
        <v>2016</v>
      </c>
      <c r="D38" s="47"/>
      <c r="E38" s="54">
        <f>I38:I39</f>
        <v>250.43614</v>
      </c>
      <c r="F38" s="48">
        <f>K38</f>
        <v>110.14205</v>
      </c>
      <c r="G38" s="48"/>
      <c r="H38" s="48">
        <v>59.02</v>
      </c>
      <c r="I38" s="49">
        <f>59.02+99.998+91.41814</f>
        <v>250.43614</v>
      </c>
      <c r="J38" s="49">
        <f>I38</f>
        <v>250.43614</v>
      </c>
      <c r="K38" s="48">
        <f>18.72391+91.41814</f>
        <v>110.14205</v>
      </c>
      <c r="L38" s="26"/>
      <c r="M38" s="14"/>
    </row>
    <row r="39" spans="1:13" s="15" customFormat="1" ht="26.25">
      <c r="A39" s="53" t="s">
        <v>40</v>
      </c>
      <c r="B39" s="55" t="s">
        <v>13</v>
      </c>
      <c r="C39" s="33">
        <v>2016</v>
      </c>
      <c r="D39" s="47"/>
      <c r="E39" s="54">
        <f>I39</f>
        <v>39.76625</v>
      </c>
      <c r="F39" s="48"/>
      <c r="G39" s="48"/>
      <c r="H39" s="48"/>
      <c r="I39" s="48">
        <v>39.76625</v>
      </c>
      <c r="J39" s="48">
        <f>I39</f>
        <v>39.76625</v>
      </c>
      <c r="K39" s="48"/>
      <c r="L39" s="26"/>
      <c r="M39" s="14"/>
    </row>
    <row r="40" spans="1:13" s="15" customFormat="1" ht="26.25">
      <c r="A40" s="53" t="s">
        <v>41</v>
      </c>
      <c r="B40" s="51" t="s">
        <v>13</v>
      </c>
      <c r="C40" s="33">
        <v>2016</v>
      </c>
      <c r="D40" s="47"/>
      <c r="E40" s="48">
        <f>I40</f>
        <v>3630.9963900000002</v>
      </c>
      <c r="F40" s="48">
        <f>99.916+99.5+1885.10782+444.4836+850.74997</f>
        <v>3379.7573899999998</v>
      </c>
      <c r="G40" s="48"/>
      <c r="H40" s="48"/>
      <c r="I40" s="48">
        <f>97.66+99.916+2080.93682+1352.48357</f>
        <v>3630.9963900000002</v>
      </c>
      <c r="J40" s="48">
        <f>I40</f>
        <v>3630.9963900000002</v>
      </c>
      <c r="K40" s="48">
        <f>99.916+99.5+1885.10782+444.4836+850.74997</f>
        <v>3379.7573899999998</v>
      </c>
      <c r="L40" s="26"/>
      <c r="M40" s="14"/>
    </row>
    <row r="41" spans="1:13" s="15" customFormat="1" ht="26.25">
      <c r="A41" s="53" t="s">
        <v>42</v>
      </c>
      <c r="B41" s="51" t="s">
        <v>13</v>
      </c>
      <c r="C41" s="33">
        <v>2016</v>
      </c>
      <c r="D41" s="47"/>
      <c r="E41" s="54">
        <v>48.682</v>
      </c>
      <c r="F41" s="48">
        <v>48.68</v>
      </c>
      <c r="G41" s="48"/>
      <c r="H41" s="48"/>
      <c r="I41" s="48">
        <v>48.68</v>
      </c>
      <c r="J41" s="48"/>
      <c r="K41" s="48"/>
      <c r="L41" s="26"/>
      <c r="M41" s="14"/>
    </row>
    <row r="42" spans="1:13" s="15" customFormat="1" ht="29.25" customHeight="1">
      <c r="A42" s="53" t="s">
        <v>43</v>
      </c>
      <c r="B42" s="51" t="s">
        <v>13</v>
      </c>
      <c r="C42" s="33">
        <v>2016</v>
      </c>
      <c r="D42" s="47"/>
      <c r="E42" s="54">
        <v>601.989</v>
      </c>
      <c r="F42" s="48"/>
      <c r="G42" s="48"/>
      <c r="H42" s="48">
        <v>601.99</v>
      </c>
      <c r="I42" s="48">
        <v>601.99</v>
      </c>
      <c r="J42" s="48"/>
      <c r="K42" s="48"/>
      <c r="L42" s="26"/>
      <c r="M42" s="14"/>
    </row>
    <row r="43" spans="1:13" s="15" customFormat="1" ht="26.25">
      <c r="A43" s="53" t="s">
        <v>44</v>
      </c>
      <c r="B43" s="51" t="s">
        <v>13</v>
      </c>
      <c r="C43" s="33">
        <v>2016</v>
      </c>
      <c r="D43" s="47"/>
      <c r="E43" s="54">
        <v>95.68266</v>
      </c>
      <c r="F43" s="54">
        <v>95.68266</v>
      </c>
      <c r="G43" s="48"/>
      <c r="H43" s="54">
        <v>95.68266</v>
      </c>
      <c r="I43" s="54">
        <v>95.68266</v>
      </c>
      <c r="J43" s="54">
        <v>95.68266</v>
      </c>
      <c r="K43" s="54">
        <v>95.68266</v>
      </c>
      <c r="L43" s="26"/>
      <c r="M43" s="14"/>
    </row>
    <row r="44" spans="1:13" s="15" customFormat="1" ht="26.25">
      <c r="A44" s="53" t="s">
        <v>45</v>
      </c>
      <c r="B44" s="51" t="s">
        <v>13</v>
      </c>
      <c r="C44" s="33">
        <v>2016</v>
      </c>
      <c r="D44" s="47"/>
      <c r="E44" s="54">
        <f>I44</f>
        <v>1348.3999999999999</v>
      </c>
      <c r="F44" s="54">
        <f>K44</f>
        <v>871</v>
      </c>
      <c r="G44" s="48"/>
      <c r="H44" s="48"/>
      <c r="I44" s="48">
        <f>1250.6+97.8</f>
        <v>1348.3999999999999</v>
      </c>
      <c r="J44" s="48">
        <f>I44</f>
        <v>1348.3999999999999</v>
      </c>
      <c r="K44" s="48">
        <f>166.24891+320.75109+384</f>
        <v>871</v>
      </c>
      <c r="L44" s="26"/>
      <c r="M44" s="14"/>
    </row>
    <row r="45" spans="1:13" s="15" customFormat="1" ht="47.25" customHeight="1">
      <c r="A45" s="53" t="s">
        <v>67</v>
      </c>
      <c r="B45" s="51"/>
      <c r="C45" s="33">
        <v>2016</v>
      </c>
      <c r="D45" s="33"/>
      <c r="E45" s="54">
        <v>27.97238</v>
      </c>
      <c r="F45" s="45"/>
      <c r="G45" s="46"/>
      <c r="H45" s="46"/>
      <c r="I45" s="46">
        <v>9.92</v>
      </c>
      <c r="J45" s="46">
        <v>9.92</v>
      </c>
      <c r="K45" s="46"/>
      <c r="L45" s="27"/>
      <c r="M45" s="14"/>
    </row>
    <row r="46" spans="1:13" s="15" customFormat="1" ht="39" customHeight="1">
      <c r="A46" s="53" t="s">
        <v>47</v>
      </c>
      <c r="B46" s="51"/>
      <c r="C46" s="33">
        <v>2016</v>
      </c>
      <c r="D46" s="33"/>
      <c r="E46" s="54">
        <v>500</v>
      </c>
      <c r="F46" s="45"/>
      <c r="G46" s="46"/>
      <c r="H46" s="46"/>
      <c r="I46" s="46">
        <f>45+35</f>
        <v>80</v>
      </c>
      <c r="J46" s="46">
        <f>I46</f>
        <v>80</v>
      </c>
      <c r="K46" s="46"/>
      <c r="L46" s="27"/>
      <c r="M46" s="14"/>
    </row>
    <row r="47" spans="1:13" s="15" customFormat="1" ht="39" customHeight="1">
      <c r="A47" s="53" t="s">
        <v>46</v>
      </c>
      <c r="B47" s="60" t="s">
        <v>53</v>
      </c>
      <c r="C47" s="56" t="s">
        <v>54</v>
      </c>
      <c r="D47" s="56"/>
      <c r="E47" s="61">
        <f>F47</f>
        <v>27316.999250000004</v>
      </c>
      <c r="F47" s="61">
        <f>I47</f>
        <v>27316.999250000004</v>
      </c>
      <c r="G47" s="58"/>
      <c r="H47" s="58"/>
      <c r="I47" s="58">
        <f>20275.969+3466.94678+3574.08347</f>
        <v>27316.999250000004</v>
      </c>
      <c r="J47" s="58">
        <f>I47</f>
        <v>27316.999250000004</v>
      </c>
      <c r="K47" s="58">
        <f>I47</f>
        <v>27316.999250000004</v>
      </c>
      <c r="L47" s="27"/>
      <c r="M47" s="14"/>
    </row>
    <row r="48" spans="1:13" s="15" customFormat="1" ht="32.25" customHeight="1">
      <c r="A48" s="53" t="s">
        <v>46</v>
      </c>
      <c r="B48" s="51" t="s">
        <v>13</v>
      </c>
      <c r="C48" s="47" t="s">
        <v>54</v>
      </c>
      <c r="D48" s="33"/>
      <c r="E48" s="45">
        <f>370.403+17086.447</f>
        <v>17456.85</v>
      </c>
      <c r="F48" s="45"/>
      <c r="G48" s="46"/>
      <c r="H48" s="46"/>
      <c r="I48" s="46">
        <f>370.40278+339.86244+13394.83029+3230.3456</f>
        <v>17335.44111</v>
      </c>
      <c r="J48" s="46">
        <f>I48</f>
        <v>17335.44111</v>
      </c>
      <c r="K48" s="46">
        <f>18.54444+780.75832+1413.30627</f>
        <v>2212.60903</v>
      </c>
      <c r="L48" s="27"/>
      <c r="M48" s="14"/>
    </row>
    <row r="49" spans="1:13" s="15" customFormat="1" ht="32.25" customHeight="1">
      <c r="A49" s="53" t="s">
        <v>58</v>
      </c>
      <c r="B49" s="51" t="s">
        <v>59</v>
      </c>
      <c r="C49" s="47">
        <v>2016</v>
      </c>
      <c r="D49" s="33"/>
      <c r="E49" s="45"/>
      <c r="F49" s="45"/>
      <c r="G49" s="46"/>
      <c r="H49" s="46"/>
      <c r="I49" s="46">
        <v>38</v>
      </c>
      <c r="J49" s="46">
        <v>38</v>
      </c>
      <c r="K49" s="46">
        <v>38</v>
      </c>
      <c r="L49" s="27"/>
      <c r="M49" s="14"/>
    </row>
    <row r="50" spans="1:13" s="15" customFormat="1" ht="32.25" customHeight="1">
      <c r="A50" s="53" t="s">
        <v>63</v>
      </c>
      <c r="B50" s="65" t="s">
        <v>64</v>
      </c>
      <c r="C50" s="66" t="s">
        <v>65</v>
      </c>
      <c r="D50" s="66"/>
      <c r="E50" s="67">
        <v>17238.08</v>
      </c>
      <c r="F50" s="67">
        <v>17238.08</v>
      </c>
      <c r="G50" s="67"/>
      <c r="H50" s="67">
        <v>17238.08</v>
      </c>
      <c r="I50" s="67">
        <f>H50</f>
        <v>17238.08</v>
      </c>
      <c r="J50" s="67">
        <f>1000+16238.08</f>
        <v>17238.08</v>
      </c>
      <c r="K50" s="67">
        <f>J50</f>
        <v>17238.08</v>
      </c>
      <c r="L50" s="27"/>
      <c r="M50" s="14"/>
    </row>
    <row r="51" spans="1:13" s="15" customFormat="1" ht="32.25" customHeight="1">
      <c r="A51" s="53" t="s">
        <v>63</v>
      </c>
      <c r="B51" s="60" t="s">
        <v>53</v>
      </c>
      <c r="C51" s="56" t="s">
        <v>65</v>
      </c>
      <c r="D51" s="56"/>
      <c r="E51" s="58">
        <v>44345.348</v>
      </c>
      <c r="F51" s="58">
        <v>44345.348</v>
      </c>
      <c r="G51" s="58"/>
      <c r="H51" s="58">
        <v>44345.348</v>
      </c>
      <c r="I51" s="58">
        <f>H51</f>
        <v>44345.348</v>
      </c>
      <c r="J51" s="58">
        <f>1260+4733.9964+3564.21501+8399.98859</f>
        <v>17958.2</v>
      </c>
      <c r="K51" s="58">
        <f>J51</f>
        <v>17958.2</v>
      </c>
      <c r="L51" s="27"/>
      <c r="M51" s="14"/>
    </row>
    <row r="52" spans="1:13" s="15" customFormat="1" ht="32.25" customHeight="1">
      <c r="A52" s="53" t="s">
        <v>63</v>
      </c>
      <c r="B52" s="51" t="s">
        <v>13</v>
      </c>
      <c r="C52" s="47" t="s">
        <v>65</v>
      </c>
      <c r="D52" s="33"/>
      <c r="E52" s="46">
        <f>I52</f>
        <v>2081.74988</v>
      </c>
      <c r="F52" s="45">
        <f>K52</f>
        <v>293.22162</v>
      </c>
      <c r="G52" s="46"/>
      <c r="H52" s="46">
        <f>3.72517+735.35731+232.8494+373.511-0.55878</f>
        <v>1344.8841</v>
      </c>
      <c r="I52" s="46">
        <f>H52+29.345+45+662.52078</f>
        <v>2081.74988</v>
      </c>
      <c r="J52" s="46">
        <f>141.39495+1.11755+662.52078</f>
        <v>805.0332799999999</v>
      </c>
      <c r="K52" s="46">
        <f>141.39495+50.20021+101.62646</f>
        <v>293.22162</v>
      </c>
      <c r="L52" s="27"/>
      <c r="M52" s="14"/>
    </row>
    <row r="53" spans="1:13" s="15" customFormat="1" ht="32.25" customHeight="1">
      <c r="A53" s="53" t="s">
        <v>70</v>
      </c>
      <c r="B53" s="51" t="s">
        <v>13</v>
      </c>
      <c r="C53" s="47">
        <v>2016</v>
      </c>
      <c r="D53" s="33"/>
      <c r="E53" s="46">
        <v>932.16517</v>
      </c>
      <c r="F53" s="46">
        <v>897.098717</v>
      </c>
      <c r="G53" s="46"/>
      <c r="H53" s="46"/>
      <c r="I53" s="46">
        <f>J53</f>
        <v>932.16517</v>
      </c>
      <c r="J53" s="46">
        <v>932.16517</v>
      </c>
      <c r="K53" s="46">
        <v>897.098717</v>
      </c>
      <c r="L53" s="27"/>
      <c r="M53" s="14"/>
    </row>
    <row r="54" spans="1:13" s="15" customFormat="1" ht="32.25" customHeight="1">
      <c r="A54" s="53" t="s">
        <v>71</v>
      </c>
      <c r="B54" s="51" t="s">
        <v>13</v>
      </c>
      <c r="C54" s="47">
        <v>2016</v>
      </c>
      <c r="D54" s="33"/>
      <c r="E54" s="46">
        <v>80.81</v>
      </c>
      <c r="F54" s="46"/>
      <c r="G54" s="46"/>
      <c r="H54" s="46"/>
      <c r="I54" s="46">
        <v>80.81</v>
      </c>
      <c r="J54" s="46">
        <v>80.81</v>
      </c>
      <c r="K54" s="46"/>
      <c r="L54" s="27"/>
      <c r="M54" s="14"/>
    </row>
    <row r="55" spans="1:13" s="15" customFormat="1" ht="32.25" customHeight="1">
      <c r="A55" s="53" t="s">
        <v>72</v>
      </c>
      <c r="B55" s="51" t="s">
        <v>13</v>
      </c>
      <c r="C55" s="47">
        <v>2016</v>
      </c>
      <c r="D55" s="33"/>
      <c r="E55" s="46">
        <v>490</v>
      </c>
      <c r="F55" s="46">
        <v>490</v>
      </c>
      <c r="G55" s="46"/>
      <c r="H55" s="46"/>
      <c r="I55" s="46">
        <v>490</v>
      </c>
      <c r="J55" s="46">
        <v>490</v>
      </c>
      <c r="K55" s="46">
        <v>490</v>
      </c>
      <c r="L55" s="27"/>
      <c r="M55" s="14"/>
    </row>
    <row r="56" spans="1:13" s="15" customFormat="1" ht="32.25" customHeight="1">
      <c r="A56" s="53" t="s">
        <v>73</v>
      </c>
      <c r="B56" s="51" t="s">
        <v>13</v>
      </c>
      <c r="C56" s="47">
        <v>2016</v>
      </c>
      <c r="D56" s="33"/>
      <c r="E56" s="46">
        <v>3.35</v>
      </c>
      <c r="F56" s="46">
        <v>3.35</v>
      </c>
      <c r="G56" s="46"/>
      <c r="H56" s="46"/>
      <c r="I56" s="46">
        <v>3.35</v>
      </c>
      <c r="J56" s="46">
        <v>3.35</v>
      </c>
      <c r="K56" s="46">
        <v>3.35</v>
      </c>
      <c r="L56" s="27"/>
      <c r="M56" s="14"/>
    </row>
    <row r="57" spans="1:13" s="15" customFormat="1" ht="32.25" customHeight="1">
      <c r="A57" s="53" t="s">
        <v>74</v>
      </c>
      <c r="B57" s="51" t="s">
        <v>13</v>
      </c>
      <c r="C57" s="47">
        <v>2016</v>
      </c>
      <c r="D57" s="33"/>
      <c r="E57" s="46">
        <v>168.085</v>
      </c>
      <c r="F57" s="46">
        <v>168.085</v>
      </c>
      <c r="G57" s="46"/>
      <c r="H57" s="46"/>
      <c r="I57" s="46">
        <v>168.085</v>
      </c>
      <c r="J57" s="46">
        <v>168.085</v>
      </c>
      <c r="K57" s="46">
        <v>168.085</v>
      </c>
      <c r="L57" s="27"/>
      <c r="M57" s="14"/>
    </row>
    <row r="58" spans="1:13" s="15" customFormat="1" ht="32.25" customHeight="1">
      <c r="A58" s="53" t="s">
        <v>75</v>
      </c>
      <c r="B58" s="51" t="s">
        <v>13</v>
      </c>
      <c r="C58" s="47">
        <v>2016</v>
      </c>
      <c r="D58" s="33"/>
      <c r="E58" s="46">
        <v>246.198</v>
      </c>
      <c r="F58" s="46">
        <f>99.671+87.67</f>
        <v>187.341</v>
      </c>
      <c r="G58" s="46"/>
      <c r="H58" s="46"/>
      <c r="I58" s="46">
        <f>J58</f>
        <v>246.198</v>
      </c>
      <c r="J58" s="46">
        <v>246.198</v>
      </c>
      <c r="K58" s="46">
        <f>99.671+87.67</f>
        <v>187.341</v>
      </c>
      <c r="L58" s="27"/>
      <c r="M58" s="14"/>
    </row>
    <row r="59" spans="1:13" s="15" customFormat="1" ht="32.25" customHeight="1">
      <c r="A59" s="53" t="s">
        <v>76</v>
      </c>
      <c r="B59" s="51" t="s">
        <v>13</v>
      </c>
      <c r="C59" s="47">
        <v>2016</v>
      </c>
      <c r="D59" s="33"/>
      <c r="E59" s="46">
        <v>64.6</v>
      </c>
      <c r="F59" s="46"/>
      <c r="G59" s="46"/>
      <c r="H59" s="46"/>
      <c r="I59" s="46">
        <v>64.6</v>
      </c>
      <c r="J59" s="46">
        <v>64.6</v>
      </c>
      <c r="K59" s="46"/>
      <c r="L59" s="27"/>
      <c r="M59" s="14"/>
    </row>
    <row r="60" spans="1:13" s="15" customFormat="1" ht="42" customHeight="1">
      <c r="A60" s="53" t="s">
        <v>77</v>
      </c>
      <c r="B60" s="51" t="s">
        <v>13</v>
      </c>
      <c r="C60" s="47">
        <v>2016</v>
      </c>
      <c r="D60" s="33"/>
      <c r="E60" s="46">
        <v>18.361</v>
      </c>
      <c r="F60" s="46">
        <v>18.361</v>
      </c>
      <c r="G60" s="46"/>
      <c r="H60" s="46"/>
      <c r="I60" s="46">
        <v>18.361</v>
      </c>
      <c r="J60" s="46">
        <v>18.361</v>
      </c>
      <c r="K60" s="46">
        <v>18.361</v>
      </c>
      <c r="L60" s="27"/>
      <c r="M60" s="14"/>
    </row>
    <row r="61" spans="1:13" s="15" customFormat="1" ht="46.5" customHeight="1">
      <c r="A61" s="53" t="s">
        <v>78</v>
      </c>
      <c r="B61" s="51" t="s">
        <v>13</v>
      </c>
      <c r="C61" s="47">
        <v>2016</v>
      </c>
      <c r="D61" s="33"/>
      <c r="E61" s="46">
        <v>34.214</v>
      </c>
      <c r="F61" s="46">
        <v>34.214</v>
      </c>
      <c r="G61" s="46"/>
      <c r="H61" s="46"/>
      <c r="I61" s="46">
        <v>34.214</v>
      </c>
      <c r="J61" s="46">
        <v>34.214</v>
      </c>
      <c r="K61" s="46">
        <v>34.214</v>
      </c>
      <c r="L61" s="27"/>
      <c r="M61" s="14"/>
    </row>
    <row r="62" spans="1:13" s="15" customFormat="1" ht="32.25" customHeight="1">
      <c r="A62" s="53" t="s">
        <v>55</v>
      </c>
      <c r="B62" s="51" t="s">
        <v>13</v>
      </c>
      <c r="C62" s="47">
        <v>2016</v>
      </c>
      <c r="D62" s="33"/>
      <c r="E62" s="79">
        <f>J62</f>
        <v>156.544</v>
      </c>
      <c r="F62" s="45">
        <f>K62</f>
        <v>116.09400000000001</v>
      </c>
      <c r="G62" s="46"/>
      <c r="H62" s="46"/>
      <c r="I62" s="46">
        <f>J62</f>
        <v>156.544</v>
      </c>
      <c r="J62" s="46">
        <f>21.245+40.45+94.849</f>
        <v>156.544</v>
      </c>
      <c r="K62" s="46">
        <f>J62-40.45</f>
        <v>116.09400000000001</v>
      </c>
      <c r="L62" s="27"/>
      <c r="M62" s="14"/>
    </row>
    <row r="63" spans="1:13" ht="15">
      <c r="A63" s="21"/>
      <c r="B63" s="62" t="s">
        <v>66</v>
      </c>
      <c r="C63" s="72"/>
      <c r="D63" s="72"/>
      <c r="E63" s="73"/>
      <c r="F63" s="73"/>
      <c r="G63" s="73"/>
      <c r="H63" s="73"/>
      <c r="I63" s="73"/>
      <c r="J63" s="73">
        <f>J62+J61+J60+J59+J58+J57+J56+J55+J54+J53+J52+J51+J50+J49+J48+J47+J46+J45+J44+J43+J42+J41+J40+J39+J38+J37+J36+J35+J34+J33+J32+J31+J30+J29+J28+J27+J26+J25+J24+J23+J22+J21+J20+J19+J18+J17+J16+J15+J14+J13+J12+J11+J10+J9</f>
        <v>184957.38577</v>
      </c>
      <c r="K63" s="73">
        <f>K62+K61+K60+K59+K58+K57+K56+K55+K54+K53+K52+K51+K50+K49+K48+K47+K46+K45+K44+K43+K42+K41+K40+K39+K38+K37+K36+K35+K34+K33+K32+K31+K30+K29+K28+K27+K26+K25+K24+K23+K22+K21+K20+K19+K18+K17+K16+K15+K14+K13+K12+K11+K10+K9</f>
        <v>160070.19656699995</v>
      </c>
      <c r="L63" s="26"/>
      <c r="M63" s="16"/>
    </row>
    <row r="64" spans="1:13" s="9" customFormat="1" ht="12">
      <c r="A64" s="99" t="s">
        <v>17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</row>
    <row r="65" spans="1:13" s="9" customFormat="1" ht="28.5" customHeight="1">
      <c r="A65" s="22"/>
      <c r="B65" s="19"/>
      <c r="C65" s="19"/>
      <c r="D65" s="19"/>
      <c r="E65" s="19"/>
      <c r="F65" s="19"/>
      <c r="G65" s="19"/>
      <c r="H65" s="24" t="s">
        <v>14</v>
      </c>
      <c r="I65" s="30"/>
      <c r="J65" s="30">
        <f>J63-J66-J67-J68</f>
        <v>63743.75651999998</v>
      </c>
      <c r="K65" s="34">
        <f>K63-K66-K67-K68</f>
        <v>38856.567316999935</v>
      </c>
      <c r="L65" s="19"/>
      <c r="M65" s="19"/>
    </row>
    <row r="66" spans="1:13" s="9" customFormat="1" ht="28.5" customHeight="1">
      <c r="A66" s="23"/>
      <c r="B66" s="8"/>
      <c r="C66" s="8"/>
      <c r="D66" s="8"/>
      <c r="E66" s="8"/>
      <c r="F66" s="8"/>
      <c r="G66" s="8"/>
      <c r="H66" s="39" t="s">
        <v>15</v>
      </c>
      <c r="I66" s="40"/>
      <c r="J66" s="43">
        <f>J51+J47+J37+J28+J26+J23</f>
        <v>101935.24925000001</v>
      </c>
      <c r="K66" s="41">
        <f>K51+K47+K37+K28+K26+K23</f>
        <v>101935.24925000001</v>
      </c>
      <c r="L66" s="8"/>
      <c r="M66" s="8"/>
    </row>
    <row r="67" spans="1:13" s="9" customFormat="1" ht="27.75" customHeight="1">
      <c r="A67" s="23"/>
      <c r="B67" s="8"/>
      <c r="C67" s="42"/>
      <c r="D67" s="42"/>
      <c r="E67" s="18"/>
      <c r="F67" s="42"/>
      <c r="G67" s="8"/>
      <c r="H67" s="28" t="s">
        <v>16</v>
      </c>
      <c r="I67" s="31"/>
      <c r="J67" s="32">
        <f>J50+J22</f>
        <v>17778.38</v>
      </c>
      <c r="K67" s="35">
        <f>K50+K22</f>
        <v>17778.38</v>
      </c>
      <c r="L67" s="8"/>
      <c r="M67" s="8"/>
    </row>
    <row r="68" spans="1:13" s="9" customFormat="1" ht="39" customHeight="1">
      <c r="A68" s="23"/>
      <c r="B68" s="8"/>
      <c r="C68" s="42"/>
      <c r="D68" s="8"/>
      <c r="E68" s="18"/>
      <c r="F68" s="42"/>
      <c r="G68" s="8"/>
      <c r="H68" s="74" t="s">
        <v>69</v>
      </c>
      <c r="I68" s="83"/>
      <c r="J68" s="84">
        <f>J34</f>
        <v>1500</v>
      </c>
      <c r="K68" s="85">
        <f>K34</f>
        <v>1500</v>
      </c>
      <c r="L68" s="8"/>
      <c r="M68" s="8"/>
    </row>
    <row r="69" spans="1:13" s="9" customFormat="1" ht="14.25" customHeight="1">
      <c r="A69" s="23"/>
      <c r="B69" s="8"/>
      <c r="C69" s="8"/>
      <c r="D69" s="8"/>
      <c r="E69" s="18"/>
      <c r="F69" s="42"/>
      <c r="G69" s="8"/>
      <c r="H69" s="68" t="s">
        <v>21</v>
      </c>
      <c r="I69" s="69"/>
      <c r="J69" s="70">
        <f>SUM(J65:J68)</f>
        <v>184957.38577</v>
      </c>
      <c r="K69" s="71">
        <f>SUM(K65:K68)</f>
        <v>160070.19656699995</v>
      </c>
      <c r="L69" s="8"/>
      <c r="M69" s="8"/>
    </row>
    <row r="70" spans="1:13" ht="22.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1:11" ht="15">
      <c r="A71" s="1"/>
      <c r="B71" s="1"/>
      <c r="C71" s="1"/>
      <c r="I71" s="36"/>
      <c r="J71" s="36"/>
      <c r="K71" s="13"/>
    </row>
  </sheetData>
  <sheetProtection/>
  <mergeCells count="15">
    <mergeCell ref="A70:M70"/>
    <mergeCell ref="A7:A8"/>
    <mergeCell ref="B7:B8"/>
    <mergeCell ref="C7:C8"/>
    <mergeCell ref="D7:D8"/>
    <mergeCell ref="L7:L8"/>
    <mergeCell ref="E7:F7"/>
    <mergeCell ref="J7:K7"/>
    <mergeCell ref="A64:M64"/>
    <mergeCell ref="A2:M2"/>
    <mergeCell ref="A3:M3"/>
    <mergeCell ref="A5:L5"/>
    <mergeCell ref="A4:L4"/>
    <mergeCell ref="J6:K6"/>
    <mergeCell ref="G7:H7"/>
  </mergeCells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elena</cp:lastModifiedBy>
  <cp:lastPrinted>2017-02-22T12:01:24Z</cp:lastPrinted>
  <dcterms:created xsi:type="dcterms:W3CDTF">2012-05-11T07:55:56Z</dcterms:created>
  <dcterms:modified xsi:type="dcterms:W3CDTF">2017-02-22T12:01:32Z</dcterms:modified>
  <cp:category/>
  <cp:version/>
  <cp:contentType/>
  <cp:contentStatus/>
</cp:coreProperties>
</file>